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defaultThemeVersion="124226"/>
  <mc:AlternateContent xmlns:mc="http://schemas.openxmlformats.org/markup-compatibility/2006">
    <mc:Choice Requires="x15">
      <x15ac:absPath xmlns:x15ac="http://schemas.microsoft.com/office/spreadsheetml/2010/11/ac" url="X:\Building Services\Fee Calculators\Active Calculators\Fee Calculators for website publishing\"/>
    </mc:Choice>
  </mc:AlternateContent>
  <xr:revisionPtr revIDLastSave="0" documentId="13_ncr:1_{0D174C5F-95F0-452E-B0B9-68AA82F3C888}" xr6:coauthVersionLast="47" xr6:coauthVersionMax="47" xr10:uidLastSave="{00000000-0000-0000-0000-000000000000}"/>
  <bookViews>
    <workbookView xWindow="-120" yWindow="-120" windowWidth="29040" windowHeight="15720" xr2:uid="{00000000-000D-0000-FFFF-FFFF00000000}"/>
  </bookViews>
  <sheets>
    <sheet name="Building Fee Calculator" sheetId="1" r:id="rId1"/>
    <sheet name="Assessments Calculator" sheetId="4" r:id="rId2"/>
  </sheets>
  <definedNames>
    <definedName name="_4_Inch_Turbo_Water_Meter">'Building Fee Calculator'!$C$27</definedName>
    <definedName name="Meter_Type">'Building Fee Calculator'!$C$27:$C$28</definedName>
    <definedName name="number">'Building Fee Calculator'!#REF!,'Building Fee Calculator'!#REF!,'Building Fee Calculator'!#REF!,'Building Fee Calculator'!#REF!,'Building Fee Calculator'!#REF!,'Building Fee Calculator'!#REF!,'Building Fee Calculator'!#REF!,'Building Fee Calculator'!#REF!,'Building Fee Calculator'!#REF!,'Building Fee Calculator'!#REF!,'Building Fee Calculator'!#REF!,'Building Fee Calculator'!#REF!,'Building Fee Calculator'!#REF!</definedName>
    <definedName name="_xlnm.Print_Area" localSheetId="1">'Assessments Calculator'!$A$1:$F$34</definedName>
    <definedName name="_xlnm.Print_Area" localSheetId="0">'Building Fee Calculator'!$A$1:$H$40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 l="1"/>
  <c r="F22" i="1" l="1"/>
  <c r="F28" i="1" l="1"/>
  <c r="F27" i="1"/>
  <c r="G22" i="1" l="1"/>
  <c r="G21" i="1"/>
  <c r="B28" i="1" l="1"/>
  <c r="G31" i="1" l="1"/>
  <c r="G30" i="1"/>
  <c r="G28" i="1" l="1"/>
  <c r="G27" i="1"/>
  <c r="A33" i="1" l="1"/>
  <c r="G33" i="1" s="1"/>
  <c r="A32" i="1"/>
  <c r="G32" i="1" s="1"/>
  <c r="G37" i="1"/>
  <c r="D37" i="1"/>
  <c r="G36" i="1"/>
  <c r="G34" i="1"/>
  <c r="B27" i="1" l="1"/>
  <c r="G19" i="1" l="1"/>
  <c r="G15" i="1"/>
  <c r="G17" i="1" s="1"/>
  <c r="D11" i="4"/>
  <c r="F11" i="4"/>
  <c r="D12" i="4"/>
  <c r="F12" i="4"/>
  <c r="D13" i="4"/>
  <c r="F13" i="4"/>
  <c r="D14" i="4"/>
  <c r="F14" i="4"/>
  <c r="D15" i="4"/>
  <c r="F15" i="4"/>
  <c r="D16" i="4"/>
  <c r="F16" i="4"/>
  <c r="D17" i="4"/>
  <c r="F17" i="4"/>
  <c r="D18" i="4"/>
  <c r="F18" i="4"/>
  <c r="D19" i="4"/>
  <c r="F19" i="4"/>
  <c r="D20" i="4"/>
  <c r="F20" i="4"/>
  <c r="D21" i="4"/>
  <c r="F21" i="4"/>
  <c r="D22" i="4"/>
  <c r="F22" i="4"/>
  <c r="D23" i="4"/>
  <c r="F23" i="4"/>
  <c r="D24" i="4"/>
  <c r="F24" i="4"/>
  <c r="D25" i="4"/>
  <c r="F25" i="4"/>
  <c r="D26" i="4"/>
  <c r="F26" i="4"/>
  <c r="D27" i="4"/>
  <c r="F27" i="4"/>
  <c r="D28" i="4"/>
  <c r="F28" i="4"/>
  <c r="F30" i="4" l="1"/>
  <c r="D33" i="4" s="1"/>
  <c r="D25" i="1" s="1"/>
  <c r="G25" i="1" s="1"/>
  <c r="G18" i="1"/>
  <c r="D30" i="4" l="1"/>
  <c r="D32" i="4" s="1"/>
  <c r="D24" i="1" l="1"/>
  <c r="G24" i="1" s="1"/>
  <c r="G38" i="1" l="1"/>
</calcChain>
</file>

<file path=xl/sharedStrings.xml><?xml version="1.0" encoding="utf-8"?>
<sst xmlns="http://schemas.openxmlformats.org/spreadsheetml/2006/main" count="107" uniqueCount="95">
  <si>
    <t>QUANTITY</t>
  </si>
  <si>
    <t>DESCRIPTION</t>
  </si>
  <si>
    <t>UNIT PRICE</t>
  </si>
  <si>
    <t>AMOUNT</t>
  </si>
  <si>
    <t>TOTAL</t>
  </si>
  <si>
    <t>Inspection with No Public Main (services existing or new services installed)</t>
  </si>
  <si>
    <t>3/4 Inch Water Meter</t>
  </si>
  <si>
    <t>1 1/2 Inch Water Meter</t>
  </si>
  <si>
    <t>2 Inch Water Meter</t>
  </si>
  <si>
    <t>METER FEES:</t>
  </si>
  <si>
    <t>Select Meter Size</t>
  </si>
  <si>
    <t>UNIT TO ENTER</t>
  </si>
  <si>
    <t>Number of Sheets</t>
  </si>
  <si>
    <t>Square Acres</t>
  </si>
  <si>
    <t>PUBLIC WORKS PLAN REVIEW FEES:</t>
  </si>
  <si>
    <t xml:space="preserve">PUBLIC WORKS INSPECTION FEES: </t>
  </si>
  <si>
    <t>Square Feet</t>
  </si>
  <si>
    <t>Dollars</t>
  </si>
  <si>
    <t>Enter the total square footage of your building, this is used to calculate multiple fees below</t>
  </si>
  <si>
    <t>N/A</t>
  </si>
  <si>
    <t xml:space="preserve">Building plan review fee </t>
  </si>
  <si>
    <t>Fire plan review fee</t>
  </si>
  <si>
    <t>% of Building Permit Fee</t>
  </si>
  <si>
    <t>BUILDING PERMIT FEES:</t>
  </si>
  <si>
    <t>Meridian Police Impact Fee (calculated by square footage entered above)</t>
  </si>
  <si>
    <t xml:space="preserve">Meridian Fire Impact Fee (calculated by square footage entered above) </t>
  </si>
  <si>
    <t>Per Square Foot</t>
  </si>
  <si>
    <t>Total ERU for Sewer Assessment (Total DFU divided by 21)</t>
  </si>
  <si>
    <t>Total ERU for Water Assessment (Total WFU divided by 21)</t>
  </si>
  <si>
    <t>Total DFU</t>
  </si>
  <si>
    <t>Total WFU</t>
  </si>
  <si>
    <t>Floor Sink</t>
  </si>
  <si>
    <t>Floor Drain</t>
  </si>
  <si>
    <t>Hose Bibb, Each Additional</t>
  </si>
  <si>
    <t>Hose Bibb</t>
  </si>
  <si>
    <t>Drinking Fountain or Watercooler
(Hi-Lo Fountain Counts as 1)</t>
  </si>
  <si>
    <t>Clothes Washer</t>
  </si>
  <si>
    <t>Dishwasher, Domestic</t>
  </si>
  <si>
    <t>Shower, Per Head</t>
  </si>
  <si>
    <t>Bathtub or Combination, Bath/Shower (Fill)</t>
  </si>
  <si>
    <t>Sink Washup, Each Set of Faucets</t>
  </si>
  <si>
    <t>Sink Service or Mop Basin</t>
  </si>
  <si>
    <t>Sink Laundry</t>
  </si>
  <si>
    <t>Sink Kitchen, Single Faucet Domestic</t>
  </si>
  <si>
    <t>Sink Kitchen, Dual Faucet Domestic</t>
  </si>
  <si>
    <t>Sink, Bar</t>
  </si>
  <si>
    <t>Urinal,1.0 GPF Flushometer Valve</t>
  </si>
  <si>
    <t>Lavatory</t>
  </si>
  <si>
    <t>Water Closet, 1.6 GPF Flushometer Tank</t>
  </si>
  <si>
    <t>Total
DFU</t>
  </si>
  <si>
    <t>DFU /
Fixture</t>
  </si>
  <si>
    <t>Total
WFU</t>
  </si>
  <si>
    <t>WFU /
Fixture</t>
  </si>
  <si>
    <t>Appliancse, Appurtenance, or Fixtures</t>
  </si>
  <si>
    <t>IMPACT AND ASSESSMENT FEES:</t>
  </si>
  <si>
    <t>Water Assessment (calculated by "Assessments Calculator")</t>
  </si>
  <si>
    <t>Sanitary Sewer Assessment (calculated by "Assessments Calculator")</t>
  </si>
  <si>
    <t>ERU</t>
  </si>
  <si>
    <t>Set Dollar Amount</t>
  </si>
  <si>
    <t>4 Inch Compound Water Meter</t>
  </si>
  <si>
    <t xml:space="preserve">NOTE: Not all fees will be applicable to every project. If you have a sewer lift station or private streets, there will be additonal fees. There maybe additional fees for multiple reviews of the same project. Contact Community Development with any questions about fees you may owe. </t>
  </si>
  <si>
    <t>*</t>
  </si>
  <si>
    <t>Orange cells are the final figures to be used in calculations in the "Fee Calculator" tab. These calculations happen automatically.</t>
  </si>
  <si>
    <t xml:space="preserve">Enter appropriate information into  "Assessments Caclulator" </t>
  </si>
  <si>
    <t>Inspection for New Water Main, Hydrants, Fire Line, and/or Sewer Main ($0.69 per linear foot)</t>
  </si>
  <si>
    <t>Based off information provided in "PUBLIC WORKS PLAN REVIEW FEES" section</t>
  </si>
  <si>
    <t>Fill out the applicable blue fields with the information descibed in the "Description" column.</t>
  </si>
  <si>
    <t>Verify that you're using the correct unit, which is specified in the "Unit to Enter" column.</t>
  </si>
  <si>
    <t>Qualified Licesned Professional Engineer (QLPE) Review: needed for projects with new main</t>
  </si>
  <si>
    <t>How to use this worksheet:</t>
  </si>
  <si>
    <t>Basis for Equivalent Residential Unit (ERU):  Total number of Water Supply Fixture Units (WSFU), divided by 21 = the total number of ERU.  Values are based upon the International Code Council's Building Valuation Data from 2009.  For each ERU, there is a credit for 5,450 square feet of landscape irrigation.</t>
  </si>
  <si>
    <t>Number of Fixtures</t>
  </si>
  <si>
    <r>
      <t xml:space="preserve">Sanitary Sewer &amp; Water Assessment Calculator </t>
    </r>
    <r>
      <rPr>
        <b/>
        <sz val="14"/>
        <color rgb="FFFF0000"/>
        <rFont val="Arial"/>
        <family val="2"/>
      </rPr>
      <t>(Estimate Only)</t>
    </r>
  </si>
  <si>
    <t xml:space="preserve">Fee Calculator Instructions:  Fill in the appropriate blue fields, not all fields may apply.  Values and Costs will be calculated automatically based upon the data you enter.
</t>
  </si>
  <si>
    <r>
      <t xml:space="preserve">Fee Calculation Worksheet for Commercial Projects </t>
    </r>
    <r>
      <rPr>
        <b/>
        <sz val="14"/>
        <color rgb="FFFF0000"/>
        <rFont val="Arial"/>
        <family val="2"/>
      </rPr>
      <t>(Estimate Only)</t>
    </r>
  </si>
  <si>
    <t xml:space="preserve">Many fees are auto calculated based off information you provide in various locations. </t>
  </si>
  <si>
    <t>Does your project have new water or sewer main (including fire hydrants or fire service lines)</t>
  </si>
  <si>
    <t>Select</t>
  </si>
  <si>
    <t>Does your project have any new water or sewer service lines?</t>
  </si>
  <si>
    <t>New Water Main, Hydrants, Fire Line, and/or Sewer Main ($288 base fee + $0.40 per linear foot)</t>
  </si>
  <si>
    <t>Linear Feet</t>
  </si>
  <si>
    <t>Flat Fee</t>
  </si>
  <si>
    <t>Yes</t>
  </si>
  <si>
    <t>No</t>
  </si>
  <si>
    <t xml:space="preserve">Total Project Value ($50.00 base fee + $5.50 per $1000 project value) </t>
  </si>
  <si>
    <t>Private Drainage System Plan Review</t>
  </si>
  <si>
    <t>Building Type</t>
  </si>
  <si>
    <t>Restaurant/Retail</t>
  </si>
  <si>
    <t>Any other building type</t>
  </si>
  <si>
    <t>Select Building Type</t>
  </si>
  <si>
    <t>1 1/2 Inch Landscape Meter</t>
  </si>
  <si>
    <t>2 Inch Landscape Meter</t>
  </si>
  <si>
    <t>4 Inch Landscape Meter</t>
  </si>
  <si>
    <t xml:space="preserve">Pretreatment plan review/inspection fee </t>
  </si>
  <si>
    <t>Ada County Highway District Impact Fee. To obtain an estimate of fees visit www.achdidaho.org  or call (208) 387-6171. Enter total under "AMOUNT" on the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</si>
</sst>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 \ "/>
    <numFmt numFmtId="165" formatCode="&quot;$&quot;#,##0"/>
    <numFmt numFmtId="166" formatCode="&quot;$&quot;#,##0.00"/>
    <numFmt numFmtId="167" formatCode="0.0"/>
    <numFmt numFmtId="168" formatCode="#,##0.0"/>
  </numFmts>
  <fonts count="25" x14ac:knownFonts="1">
    <font>
      <sz val="10"/>
      <name val="Arial"/>
    </font>
    <font>
      <b/>
      <sz val="10"/>
      <name val="Arial"/>
      <family val="2"/>
    </font>
    <font>
      <b/>
      <i/>
      <sz val="10"/>
      <name val="Arial"/>
      <family val="2"/>
    </font>
    <font>
      <sz val="10"/>
      <name val="Arial"/>
      <family val="2"/>
    </font>
    <font>
      <b/>
      <sz val="10"/>
      <color indexed="10"/>
      <name val="Arial"/>
      <family val="2"/>
    </font>
    <font>
      <sz val="14"/>
      <color indexed="12"/>
      <name val="Arial Black"/>
      <family val="2"/>
    </font>
    <font>
      <b/>
      <u/>
      <sz val="10"/>
      <name val="Arial"/>
      <family val="2"/>
    </font>
    <font>
      <sz val="10"/>
      <color indexed="8"/>
      <name val="Arial"/>
      <family val="2"/>
    </font>
    <font>
      <sz val="20"/>
      <color indexed="23"/>
      <name val="Arial Black"/>
      <family val="2"/>
    </font>
    <font>
      <sz val="20"/>
      <name val="Arial"/>
      <family val="2"/>
    </font>
    <font>
      <sz val="10"/>
      <color rgb="FF0070C0"/>
      <name val="Arial"/>
      <family val="2"/>
    </font>
    <font>
      <b/>
      <sz val="14"/>
      <name val="Arial"/>
      <family val="2"/>
    </font>
    <font>
      <sz val="14"/>
      <name val="Arial"/>
      <family val="2"/>
    </font>
    <font>
      <sz val="10"/>
      <color theme="1"/>
      <name val="Arial"/>
      <family val="2"/>
    </font>
    <font>
      <sz val="10"/>
      <color theme="4" tint="-0.249977111117893"/>
      <name val="Arial"/>
      <family val="2"/>
    </font>
    <font>
      <sz val="10"/>
      <color theme="0" tint="-0.14999847407452621"/>
      <name val="Arial"/>
      <family val="2"/>
    </font>
    <font>
      <sz val="10"/>
      <color theme="0"/>
      <name val="Arial"/>
      <family val="2"/>
    </font>
    <font>
      <b/>
      <sz val="10"/>
      <color rgb="FF000080"/>
      <name val="Arial"/>
      <family val="2"/>
    </font>
    <font>
      <b/>
      <sz val="10"/>
      <color rgb="FF0000FF"/>
      <name val="Arial"/>
      <family val="2"/>
    </font>
    <font>
      <sz val="10"/>
      <color rgb="FF000080"/>
      <name val="Arial"/>
      <family val="2"/>
    </font>
    <font>
      <sz val="10"/>
      <color rgb="FF0000FF"/>
      <name val="Arial"/>
      <family val="2"/>
    </font>
    <font>
      <b/>
      <sz val="14"/>
      <color rgb="FFFF0000"/>
      <name val="Arial"/>
      <family val="2"/>
    </font>
    <font>
      <sz val="10"/>
      <color theme="5"/>
      <name val="Arial"/>
      <family val="2"/>
    </font>
    <font>
      <sz val="10"/>
      <color theme="3"/>
      <name val="Arial"/>
      <family val="2"/>
    </font>
    <font>
      <sz val="10"/>
      <color rgb="FFFF0000"/>
      <name val="Arial"/>
      <family val="2"/>
    </font>
  </fonts>
  <fills count="11">
    <fill>
      <patternFill patternType="none"/>
    </fill>
    <fill>
      <patternFill patternType="gray125"/>
    </fill>
    <fill>
      <patternFill patternType="solid">
        <fgColor theme="0"/>
        <bgColor indexed="64"/>
      </patternFill>
    </fill>
    <fill>
      <patternFill patternType="solid">
        <fgColor theme="4" tint="0.79998168889431442"/>
        <bgColor rgb="FF99CCFF"/>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0.14999847407452621"/>
        <bgColor rgb="FFC0C0C0"/>
      </patternFill>
    </fill>
    <fill>
      <patternFill patternType="solid">
        <fgColor theme="0" tint="-0.14999847407452621"/>
        <bgColor rgb="FF000080"/>
      </patternFill>
    </fill>
    <fill>
      <patternFill patternType="solid">
        <fgColor theme="3" tint="0.59999389629810485"/>
        <bgColor indexed="64"/>
      </patternFill>
    </fill>
    <fill>
      <patternFill patternType="solid">
        <fgColor theme="0" tint="-0.249977111117893"/>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style="thin">
        <color indexed="64"/>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3" fillId="0" borderId="0"/>
  </cellStyleXfs>
  <cellXfs count="166">
    <xf numFmtId="0" fontId="0" fillId="0" borderId="0" xfId="0"/>
    <xf numFmtId="0" fontId="0" fillId="0" borderId="0" xfId="0" applyAlignment="1">
      <alignment vertical="center"/>
    </xf>
    <xf numFmtId="0" fontId="1"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13" fillId="0" borderId="0" xfId="0" applyFont="1" applyAlignment="1">
      <alignment horizontal="center" vertical="center"/>
    </xf>
    <xf numFmtId="0" fontId="13" fillId="2" borderId="0" xfId="0" applyFont="1" applyFill="1" applyAlignment="1">
      <alignment horizontal="center" vertical="center"/>
    </xf>
    <xf numFmtId="0" fontId="0" fillId="2" borderId="0" xfId="0" applyFill="1" applyAlignment="1">
      <alignment horizontal="center" vertical="center"/>
    </xf>
    <xf numFmtId="0" fontId="16" fillId="2" borderId="0" xfId="0" applyFont="1" applyFill="1" applyAlignment="1">
      <alignment vertical="center"/>
    </xf>
    <xf numFmtId="0" fontId="0" fillId="2" borderId="0" xfId="0" applyFill="1" applyAlignment="1">
      <alignment vertical="center"/>
    </xf>
    <xf numFmtId="0" fontId="3" fillId="0" borderId="24" xfId="0" applyFont="1" applyBorder="1" applyAlignment="1">
      <alignment horizontal="left" vertical="center"/>
    </xf>
    <xf numFmtId="166" fontId="7" fillId="2" borderId="0" xfId="0" applyNumberFormat="1" applyFont="1" applyFill="1" applyAlignment="1">
      <alignment horizontal="center" vertical="center"/>
    </xf>
    <xf numFmtId="0" fontId="1" fillId="2" borderId="0" xfId="0" applyFont="1" applyFill="1" applyAlignment="1">
      <alignment horizontal="right" vertical="center"/>
    </xf>
    <xf numFmtId="0" fontId="3" fillId="0" borderId="7" xfId="0" applyFont="1" applyBorder="1" applyAlignment="1">
      <alignment horizontal="left" vertical="center"/>
    </xf>
    <xf numFmtId="44" fontId="1" fillId="0" borderId="1" xfId="0" applyNumberFormat="1" applyFont="1" applyBorder="1" applyAlignment="1">
      <alignment horizontal="right" vertical="center"/>
    </xf>
    <xf numFmtId="0" fontId="14" fillId="2" borderId="8" xfId="0" applyFont="1" applyFill="1" applyBorder="1" applyAlignment="1">
      <alignment horizontal="center" vertical="center"/>
    </xf>
    <xf numFmtId="0" fontId="3" fillId="0" borderId="2" xfId="0" applyFont="1" applyBorder="1" applyAlignment="1">
      <alignment horizontal="left" vertical="center"/>
    </xf>
    <xf numFmtId="166" fontId="7" fillId="0" borderId="1" xfId="0" applyNumberFormat="1" applyFont="1" applyBorder="1" applyAlignment="1">
      <alignment horizontal="center" vertical="center"/>
    </xf>
    <xf numFmtId="166" fontId="7" fillId="0" borderId="10" xfId="0" applyNumberFormat="1" applyFont="1" applyBorder="1" applyAlignment="1">
      <alignment horizontal="center" vertical="center"/>
    </xf>
    <xf numFmtId="44" fontId="1" fillId="0" borderId="10" xfId="0" applyNumberFormat="1" applyFont="1" applyBorder="1" applyAlignment="1">
      <alignment horizontal="right" vertical="center"/>
    </xf>
    <xf numFmtId="8" fontId="3" fillId="2" borderId="1" xfId="0" applyNumberFormat="1" applyFont="1" applyFill="1" applyBorder="1" applyAlignment="1">
      <alignment horizontal="center" vertical="center"/>
    </xf>
    <xf numFmtId="4" fontId="3" fillId="2" borderId="1" xfId="0" applyNumberFormat="1" applyFont="1" applyFill="1" applyBorder="1" applyAlignment="1">
      <alignment horizontal="center" vertical="center" wrapText="1"/>
    </xf>
    <xf numFmtId="0" fontId="3" fillId="0" borderId="1" xfId="0" applyFont="1" applyBorder="1" applyAlignment="1">
      <alignment horizontal="center"/>
    </xf>
    <xf numFmtId="166" fontId="3" fillId="0" borderId="12" xfId="0" applyNumberFormat="1" applyFont="1" applyBorder="1" applyAlignment="1">
      <alignment horizontal="center"/>
    </xf>
    <xf numFmtId="44" fontId="1" fillId="0" borderId="12" xfId="0" applyNumberFormat="1" applyFont="1" applyBorder="1" applyAlignment="1">
      <alignment horizontal="right"/>
    </xf>
    <xf numFmtId="0" fontId="3" fillId="0" borderId="2" xfId="0" applyFont="1" applyBorder="1" applyAlignment="1">
      <alignment vertical="center"/>
    </xf>
    <xf numFmtId="0" fontId="3" fillId="0" borderId="1" xfId="0" applyFont="1" applyBorder="1" applyAlignment="1">
      <alignment horizontal="left" vertical="center"/>
    </xf>
    <xf numFmtId="0" fontId="10" fillId="0" borderId="0" xfId="0" applyFont="1" applyAlignment="1">
      <alignment horizontal="center" vertical="center"/>
    </xf>
    <xf numFmtId="164" fontId="1" fillId="0" borderId="0" xfId="0" applyNumberFormat="1" applyFont="1" applyAlignment="1">
      <alignment horizontal="center" vertical="center"/>
    </xf>
    <xf numFmtId="44" fontId="1" fillId="0" borderId="0" xfId="0" applyNumberFormat="1" applyFont="1" applyAlignment="1">
      <alignment horizontal="right" vertical="center"/>
    </xf>
    <xf numFmtId="0" fontId="1" fillId="0" borderId="0" xfId="0" applyFont="1" applyAlignment="1">
      <alignment horizontal="center" vertical="center"/>
    </xf>
    <xf numFmtId="0" fontId="6" fillId="0" borderId="0" xfId="0" applyFont="1" applyAlignment="1">
      <alignment horizontal="center" vertical="center"/>
    </xf>
    <xf numFmtId="165" fontId="0" fillId="0" borderId="0" xfId="0" applyNumberFormat="1" applyAlignment="1">
      <alignment horizontal="center" vertical="center"/>
    </xf>
    <xf numFmtId="8" fontId="0" fillId="0" borderId="0" xfId="0" applyNumberFormat="1" applyAlignment="1">
      <alignment horizontal="center" vertical="center"/>
    </xf>
    <xf numFmtId="8" fontId="0" fillId="0" borderId="0" xfId="0" applyNumberFormat="1" applyAlignment="1">
      <alignment vertical="center"/>
    </xf>
    <xf numFmtId="8" fontId="0" fillId="0" borderId="0" xfId="0" applyNumberFormat="1" applyAlignment="1">
      <alignment horizontal="left" vertical="center"/>
    </xf>
    <xf numFmtId="0" fontId="3" fillId="0" borderId="0" xfId="1"/>
    <xf numFmtId="0" fontId="3" fillId="0" borderId="16" xfId="1" applyBorder="1"/>
    <xf numFmtId="0" fontId="3" fillId="0" borderId="19" xfId="1" applyBorder="1"/>
    <xf numFmtId="167" fontId="3" fillId="0" borderId="19" xfId="1" applyNumberFormat="1" applyBorder="1"/>
    <xf numFmtId="168" fontId="3" fillId="0" borderId="17" xfId="1" applyNumberFormat="1" applyBorder="1"/>
    <xf numFmtId="168" fontId="3" fillId="0" borderId="19" xfId="1" applyNumberFormat="1" applyBorder="1"/>
    <xf numFmtId="0" fontId="3" fillId="0" borderId="12" xfId="1" applyBorder="1"/>
    <xf numFmtId="167" fontId="3" fillId="0" borderId="12" xfId="1" applyNumberFormat="1" applyBorder="1"/>
    <xf numFmtId="168" fontId="3" fillId="0" borderId="11" xfId="1" applyNumberFormat="1" applyBorder="1"/>
    <xf numFmtId="168" fontId="3" fillId="0" borderId="12" xfId="1" applyNumberFormat="1" applyBorder="1"/>
    <xf numFmtId="0" fontId="3" fillId="0" borderId="15" xfId="1" applyBorder="1"/>
    <xf numFmtId="0" fontId="3" fillId="0" borderId="12" xfId="1" applyBorder="1" applyAlignment="1">
      <alignment wrapText="1"/>
    </xf>
    <xf numFmtId="167" fontId="3" fillId="0" borderId="14" xfId="1" applyNumberFormat="1" applyBorder="1"/>
    <xf numFmtId="168" fontId="3" fillId="0" borderId="25" xfId="1" applyNumberFormat="1" applyBorder="1"/>
    <xf numFmtId="167" fontId="3" fillId="0" borderId="25" xfId="1" applyNumberFormat="1" applyBorder="1"/>
    <xf numFmtId="0" fontId="3" fillId="0" borderId="13" xfId="1" applyBorder="1"/>
    <xf numFmtId="167" fontId="3" fillId="0" borderId="13" xfId="1" applyNumberFormat="1" applyBorder="1"/>
    <xf numFmtId="167" fontId="3" fillId="0" borderId="0" xfId="1" applyNumberFormat="1"/>
    <xf numFmtId="0" fontId="20" fillId="0" borderId="0" xfId="1" applyFont="1"/>
    <xf numFmtId="0" fontId="18" fillId="0" borderId="0" xfId="1" applyFont="1" applyAlignment="1">
      <alignment horizontal="right"/>
    </xf>
    <xf numFmtId="167" fontId="19" fillId="0" borderId="0" xfId="1" applyNumberFormat="1" applyFont="1"/>
    <xf numFmtId="4" fontId="17" fillId="0" borderId="0" xfId="1" applyNumberFormat="1" applyFont="1"/>
    <xf numFmtId="167" fontId="17" fillId="0" borderId="0" xfId="1" applyNumberFormat="1" applyFont="1" applyAlignment="1">
      <alignment horizontal="right"/>
    </xf>
    <xf numFmtId="3" fontId="3" fillId="3" borderId="19" xfId="1" applyNumberFormat="1" applyFill="1" applyBorder="1" applyProtection="1">
      <protection locked="0"/>
    </xf>
    <xf numFmtId="3" fontId="3" fillId="3" borderId="12" xfId="1" applyNumberFormat="1" applyFill="1" applyBorder="1" applyProtection="1">
      <protection locked="0"/>
    </xf>
    <xf numFmtId="0" fontId="1" fillId="0" borderId="0" xfId="1" applyFont="1"/>
    <xf numFmtId="168" fontId="1" fillId="0" borderId="0" xfId="1" applyNumberFormat="1" applyFont="1"/>
    <xf numFmtId="0" fontId="3" fillId="2" borderId="0" xfId="1" applyFill="1"/>
    <xf numFmtId="0" fontId="1" fillId="2" borderId="0" xfId="1" applyFont="1" applyFill="1"/>
    <xf numFmtId="0" fontId="1" fillId="2" borderId="0" xfId="1" applyFont="1" applyFill="1" applyAlignment="1">
      <alignment horizontal="right"/>
    </xf>
    <xf numFmtId="4" fontId="1" fillId="4" borderId="0" xfId="1" applyNumberFormat="1" applyFont="1" applyFill="1"/>
    <xf numFmtId="0" fontId="3" fillId="0" borderId="0" xfId="1" applyAlignment="1">
      <alignment wrapText="1"/>
    </xf>
    <xf numFmtId="0" fontId="1" fillId="6" borderId="18" xfId="1" applyFont="1" applyFill="1" applyBorder="1" applyAlignment="1">
      <alignment horizontal="center" vertical="center"/>
    </xf>
    <xf numFmtId="0" fontId="1" fillId="7" borderId="20" xfId="1" applyFont="1" applyFill="1" applyBorder="1" applyAlignment="1">
      <alignment horizontal="center" vertical="center" wrapText="1"/>
    </xf>
    <xf numFmtId="167" fontId="1" fillId="7" borderId="21" xfId="1" applyNumberFormat="1" applyFont="1" applyFill="1" applyBorder="1" applyAlignment="1">
      <alignment horizontal="center" vertical="center" wrapText="1"/>
    </xf>
    <xf numFmtId="167" fontId="1" fillId="7" borderId="22" xfId="1" applyNumberFormat="1" applyFont="1" applyFill="1" applyBorder="1" applyAlignment="1">
      <alignment horizontal="center" vertical="center" wrapText="1"/>
    </xf>
    <xf numFmtId="0" fontId="1" fillId="7" borderId="22" xfId="1" applyFont="1" applyFill="1" applyBorder="1" applyAlignment="1">
      <alignment horizontal="center" vertical="center" wrapText="1"/>
    </xf>
    <xf numFmtId="0" fontId="1" fillId="7" borderId="23" xfId="1" applyFont="1" applyFill="1" applyBorder="1" applyAlignment="1">
      <alignment horizontal="center" vertical="center" wrapText="1"/>
    </xf>
    <xf numFmtId="0" fontId="0" fillId="0" borderId="0" xfId="0" applyAlignment="1">
      <alignment horizontal="center"/>
    </xf>
    <xf numFmtId="0" fontId="0" fillId="2" borderId="0" xfId="0" applyFill="1" applyAlignment="1">
      <alignment horizontal="center"/>
    </xf>
    <xf numFmtId="0" fontId="5"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left" vertical="center"/>
    </xf>
    <xf numFmtId="0" fontId="14" fillId="0" borderId="0" xfId="1" applyFont="1" applyAlignment="1">
      <alignment horizontal="left" vertical="center" wrapText="1"/>
    </xf>
    <xf numFmtId="0" fontId="3" fillId="0" borderId="26" xfId="0" applyFont="1" applyBorder="1"/>
    <xf numFmtId="0" fontId="3" fillId="0" borderId="27" xfId="0" applyFont="1" applyBorder="1"/>
    <xf numFmtId="44" fontId="1" fillId="0" borderId="18" xfId="0" applyNumberFormat="1" applyFont="1" applyBorder="1" applyAlignment="1">
      <alignment horizontal="right"/>
    </xf>
    <xf numFmtId="0" fontId="3" fillId="2" borderId="1" xfId="0" applyFont="1" applyFill="1" applyBorder="1" applyAlignment="1">
      <alignment horizontal="left" vertical="center"/>
    </xf>
    <xf numFmtId="0" fontId="3" fillId="2" borderId="0" xfId="0" applyFont="1" applyFill="1" applyAlignment="1">
      <alignment horizontal="right" vertical="center"/>
    </xf>
    <xf numFmtId="9" fontId="3" fillId="2" borderId="1" xfId="0" applyNumberFormat="1" applyFont="1" applyFill="1" applyBorder="1" applyAlignment="1">
      <alignment horizontal="center" vertical="center"/>
    </xf>
    <xf numFmtId="0" fontId="3" fillId="2" borderId="8" xfId="0" applyFont="1" applyFill="1" applyBorder="1" applyAlignment="1">
      <alignment horizontal="right" vertical="center"/>
    </xf>
    <xf numFmtId="44" fontId="1" fillId="0" borderId="6" xfId="0" applyNumberFormat="1" applyFont="1" applyBorder="1" applyAlignment="1">
      <alignment horizontal="right" vertical="center"/>
    </xf>
    <xf numFmtId="0" fontId="1" fillId="2" borderId="0" xfId="1" applyFont="1" applyFill="1" applyAlignment="1">
      <alignment horizontal="center" wrapText="1"/>
    </xf>
    <xf numFmtId="166" fontId="7" fillId="0" borderId="0" xfId="0" applyNumberFormat="1" applyFont="1" applyAlignment="1">
      <alignment horizontal="center" vertical="center"/>
    </xf>
    <xf numFmtId="0" fontId="3" fillId="0" borderId="1" xfId="0" applyFont="1" applyBorder="1" applyAlignment="1">
      <alignment vertical="center"/>
    </xf>
    <xf numFmtId="164" fontId="1" fillId="0" borderId="28" xfId="0" applyNumberFormat="1" applyFont="1" applyBorder="1" applyAlignment="1">
      <alignment horizontal="center" vertical="center"/>
    </xf>
    <xf numFmtId="0" fontId="16" fillId="0" borderId="0" xfId="0" applyFont="1" applyAlignment="1">
      <alignment vertical="center"/>
    </xf>
    <xf numFmtId="0" fontId="3" fillId="8" borderId="1" xfId="0" applyFont="1" applyFill="1" applyBorder="1" applyAlignment="1" applyProtection="1">
      <alignment horizontal="center" vertical="center"/>
      <protection locked="0"/>
    </xf>
    <xf numFmtId="44" fontId="1" fillId="8" borderId="1" xfId="0" applyNumberFormat="1" applyFont="1" applyFill="1" applyBorder="1" applyAlignment="1" applyProtection="1">
      <alignment horizontal="right" vertical="center"/>
      <protection locked="0"/>
    </xf>
    <xf numFmtId="0" fontId="3" fillId="8" borderId="10" xfId="0" applyFont="1" applyFill="1" applyBorder="1" applyAlignment="1" applyProtection="1">
      <alignment horizontal="center" vertical="center"/>
      <protection locked="0"/>
    </xf>
    <xf numFmtId="0" fontId="0" fillId="8" borderId="1" xfId="0" applyFill="1" applyBorder="1" applyAlignment="1" applyProtection="1">
      <alignment horizontal="center" vertical="center"/>
      <protection locked="0"/>
    </xf>
    <xf numFmtId="0" fontId="2" fillId="5" borderId="4" xfId="0" applyFont="1" applyFill="1" applyBorder="1" applyAlignment="1">
      <alignment horizontal="left" vertical="center"/>
    </xf>
    <xf numFmtId="0" fontId="1" fillId="9" borderId="1" xfId="0" applyFont="1" applyFill="1" applyBorder="1" applyAlignment="1">
      <alignment horizontal="center" vertical="center"/>
    </xf>
    <xf numFmtId="0" fontId="1" fillId="9" borderId="1" xfId="0" applyFont="1" applyFill="1" applyBorder="1" applyAlignment="1">
      <alignment horizontal="right" vertical="center"/>
    </xf>
    <xf numFmtId="0" fontId="2" fillId="5" borderId="0" xfId="0" applyFont="1" applyFill="1" applyAlignment="1">
      <alignment horizontal="left" vertical="center"/>
    </xf>
    <xf numFmtId="0" fontId="2" fillId="5" borderId="3" xfId="0" applyFont="1" applyFill="1" applyBorder="1" applyAlignment="1">
      <alignment horizontal="left" vertical="center"/>
    </xf>
    <xf numFmtId="0" fontId="3" fillId="5" borderId="4" xfId="0" applyFont="1" applyFill="1" applyBorder="1" applyAlignment="1">
      <alignment horizontal="center" vertical="center"/>
    </xf>
    <xf numFmtId="166" fontId="7" fillId="5" borderId="0" xfId="0" applyNumberFormat="1" applyFont="1" applyFill="1" applyAlignment="1">
      <alignment horizontal="center" vertical="center"/>
    </xf>
    <xf numFmtId="44" fontId="1" fillId="5" borderId="4" xfId="0" applyNumberFormat="1" applyFont="1" applyFill="1" applyBorder="1" applyAlignment="1">
      <alignment horizontal="right" vertical="center"/>
    </xf>
    <xf numFmtId="0" fontId="0" fillId="5" borderId="0" xfId="0" applyFill="1" applyAlignment="1">
      <alignment horizontal="center" vertical="center"/>
    </xf>
    <xf numFmtId="166" fontId="0" fillId="5" borderId="0" xfId="0" applyNumberFormat="1" applyFill="1" applyAlignment="1">
      <alignment horizontal="center" vertical="center"/>
    </xf>
    <xf numFmtId="0" fontId="1" fillId="5" borderId="0" xfId="0" applyFont="1" applyFill="1" applyAlignment="1">
      <alignment horizontal="right" vertical="center"/>
    </xf>
    <xf numFmtId="166" fontId="7" fillId="10" borderId="1" xfId="0" applyNumberFormat="1" applyFont="1" applyFill="1" applyBorder="1" applyAlignment="1" applyProtection="1">
      <alignment horizontal="center" vertical="center"/>
      <protection locked="0"/>
    </xf>
    <xf numFmtId="0" fontId="16" fillId="2" borderId="0" xfId="0" applyFont="1" applyFill="1" applyAlignment="1">
      <alignment horizontal="center" vertical="center"/>
    </xf>
    <xf numFmtId="0" fontId="3" fillId="2" borderId="0" xfId="0" applyFont="1" applyFill="1" applyAlignment="1">
      <alignment horizontal="center" vertical="center"/>
    </xf>
    <xf numFmtId="0" fontId="22" fillId="2" borderId="0" xfId="0" applyFont="1" applyFill="1" applyAlignment="1">
      <alignment vertical="center"/>
    </xf>
    <xf numFmtId="0" fontId="22" fillId="0" borderId="0" xfId="0" applyFont="1" applyAlignment="1">
      <alignment vertical="center"/>
    </xf>
    <xf numFmtId="0" fontId="16" fillId="0" borderId="0" xfId="0" applyFont="1" applyAlignment="1">
      <alignment horizontal="center"/>
    </xf>
    <xf numFmtId="0" fontId="16" fillId="2" borderId="0" xfId="0" applyFont="1" applyFill="1" applyAlignment="1">
      <alignment horizontal="center"/>
    </xf>
    <xf numFmtId="0" fontId="23" fillId="0" borderId="0" xfId="0" applyFont="1" applyAlignment="1">
      <alignment vertical="center"/>
    </xf>
    <xf numFmtId="0" fontId="23" fillId="2" borderId="0" xfId="0" applyFont="1" applyFill="1" applyAlignment="1">
      <alignment vertical="center"/>
    </xf>
    <xf numFmtId="0" fontId="23" fillId="2" borderId="0" xfId="0" applyFont="1" applyFill="1"/>
    <xf numFmtId="0" fontId="23" fillId="0" borderId="0" xfId="0" applyFont="1" applyAlignment="1">
      <alignment horizontal="center" vertical="center"/>
    </xf>
    <xf numFmtId="0" fontId="23" fillId="0" borderId="0" xfId="0" applyFont="1"/>
    <xf numFmtId="0" fontId="23" fillId="2" borderId="0" xfId="0" applyFont="1" applyFill="1" applyAlignment="1">
      <alignment horizontal="center" vertical="center"/>
    </xf>
    <xf numFmtId="0" fontId="1" fillId="9" borderId="2"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6" fillId="2" borderId="0" xfId="0" applyFont="1" applyFill="1"/>
    <xf numFmtId="0" fontId="0" fillId="2" borderId="1" xfId="0" applyFill="1" applyBorder="1" applyAlignment="1">
      <alignment horizontal="center" vertical="center"/>
    </xf>
    <xf numFmtId="0" fontId="24" fillId="0" borderId="1" xfId="0" applyFont="1" applyBorder="1" applyAlignment="1">
      <alignment wrapText="1"/>
    </xf>
    <xf numFmtId="0" fontId="11" fillId="0" borderId="0" xfId="0" applyFont="1" applyAlignment="1">
      <alignment horizontal="center" vertical="center"/>
    </xf>
    <xf numFmtId="0" fontId="3" fillId="8" borderId="1" xfId="0" applyFont="1" applyFill="1" applyBorder="1" applyAlignment="1">
      <alignment horizontal="center" vertical="center" wrapText="1"/>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1" xfId="0" applyFont="1" applyFill="1" applyBorder="1" applyAlignment="1">
      <alignment horizontal="center" vertical="center"/>
    </xf>
    <xf numFmtId="0" fontId="12" fillId="8" borderId="0" xfId="0" applyFont="1" applyFill="1" applyAlignment="1">
      <alignment horizontal="center"/>
    </xf>
    <xf numFmtId="0" fontId="11" fillId="8" borderId="0" xfId="0" applyFont="1" applyFill="1" applyAlignment="1">
      <alignment horizontal="center" vertical="center"/>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9" xfId="1" applyFont="1" applyBorder="1" applyAlignment="1">
      <alignment horizontal="center" vertical="center" wrapText="1"/>
    </xf>
    <xf numFmtId="0" fontId="1" fillId="9" borderId="2" xfId="0" applyFont="1" applyFill="1" applyBorder="1" applyAlignment="1">
      <alignment horizontal="center" vertical="center"/>
    </xf>
    <xf numFmtId="0" fontId="1" fillId="9" borderId="9" xfId="0" applyFont="1" applyFill="1" applyBorder="1" applyAlignment="1">
      <alignment horizontal="center" vertical="center"/>
    </xf>
    <xf numFmtId="0" fontId="12" fillId="8" borderId="5" xfId="0" applyFont="1" applyFill="1" applyBorder="1" applyAlignment="1">
      <alignment horizontal="center" vertical="top" wrapText="1"/>
    </xf>
    <xf numFmtId="0" fontId="3" fillId="8" borderId="2" xfId="0" applyFont="1" applyFill="1" applyBorder="1" applyAlignment="1" applyProtection="1">
      <alignment horizontal="center" vertical="center"/>
      <protection locked="0"/>
    </xf>
    <xf numFmtId="0" fontId="3" fillId="8" borderId="9" xfId="0" applyFont="1" applyFill="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2" xfId="1" applyBorder="1" applyAlignment="1">
      <alignment horizontal="center" wrapText="1"/>
    </xf>
    <xf numFmtId="0" fontId="3" fillId="0" borderId="3" xfId="1" applyBorder="1" applyAlignment="1">
      <alignment horizontal="center" wrapText="1"/>
    </xf>
    <xf numFmtId="0" fontId="3" fillId="0" borderId="9" xfId="1" applyBorder="1" applyAlignment="1">
      <alignment horizontal="center" wrapText="1"/>
    </xf>
    <xf numFmtId="0" fontId="1" fillId="4" borderId="0" xfId="1" applyFont="1" applyFill="1" applyAlignment="1">
      <alignment horizontal="center" wrapText="1"/>
    </xf>
    <xf numFmtId="0" fontId="11" fillId="0" borderId="0" xfId="1" applyFont="1" applyAlignment="1">
      <alignment horizontal="center" vertical="center"/>
    </xf>
    <xf numFmtId="0" fontId="3" fillId="0" borderId="0" xfId="1"/>
    <xf numFmtId="0" fontId="1" fillId="0" borderId="16" xfId="1" applyFont="1" applyBorder="1" applyAlignment="1">
      <alignment horizontal="center" vertical="center" wrapText="1"/>
    </xf>
    <xf numFmtId="0" fontId="3" fillId="0" borderId="0" xfId="1" applyAlignment="1">
      <alignment horizontal="center" vertical="center"/>
    </xf>
  </cellXfs>
  <cellStyles count="2">
    <cellStyle name="Normal" xfId="0" builtinId="0"/>
    <cellStyle name="Normal 2" xfId="1" xr:uid="{00000000-0005-0000-0000-000002000000}"/>
  </cellStyles>
  <dxfs count="2">
    <dxf>
      <fill>
        <patternFill>
          <bgColor theme="3" tint="0.59996337778862885"/>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1092014</xdr:colOff>
      <xdr:row>0</xdr:row>
      <xdr:rowOff>0</xdr:rowOff>
    </xdr:from>
    <xdr:to>
      <xdr:col>6</xdr:col>
      <xdr:colOff>336176</xdr:colOff>
      <xdr:row>6</xdr:row>
      <xdr:rowOff>110311</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1741955" y="0"/>
          <a:ext cx="8892427" cy="15894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112294</xdr:colOff>
      <xdr:row>7</xdr:row>
      <xdr:rowOff>47625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0" y="0"/>
          <a:ext cx="6579769" cy="11811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howOutlineSymbols="0"/>
    <pageSetUpPr autoPageBreaks="0" fitToPage="1"/>
  </sheetPr>
  <dimension ref="A1:R64"/>
  <sheetViews>
    <sheetView showGridLines="0" tabSelected="1" showRuler="0" showOutlineSymbols="0" topLeftCell="A19" zoomScaleNormal="100" workbookViewId="0">
      <selection activeCell="G26" sqref="G26"/>
    </sheetView>
  </sheetViews>
  <sheetFormatPr defaultColWidth="9.140625" defaultRowHeight="12.75" x14ac:dyDescent="0.2"/>
  <cols>
    <col min="1" max="1" width="11" style="1" customWidth="1"/>
    <col min="2" max="2" width="83.140625" style="1" customWidth="1"/>
    <col min="3" max="3" width="22.140625" style="1" customWidth="1"/>
    <col min="4" max="4" width="13.28515625" style="1" customWidth="1"/>
    <col min="5" max="5" width="13.28515625" style="77" customWidth="1"/>
    <col min="6" max="6" width="12.7109375" style="77" customWidth="1"/>
    <col min="7" max="7" width="34.140625" style="2" customWidth="1"/>
    <col min="8" max="9" width="9.140625" style="1"/>
    <col min="10" max="10" width="33.140625" style="1" customWidth="1"/>
    <col min="11" max="16384" width="9.140625" style="1"/>
  </cols>
  <sheetData>
    <row r="1" spans="2:18" ht="20.100000000000001" customHeight="1" x14ac:dyDescent="0.2">
      <c r="B1" s="77"/>
      <c r="E1" s="76"/>
      <c r="G1" s="77"/>
    </row>
    <row r="2" spans="2:18" ht="20.100000000000001" customHeight="1" x14ac:dyDescent="0.2">
      <c r="B2" s="79"/>
      <c r="E2" s="78"/>
      <c r="F2" s="79"/>
      <c r="G2" s="79"/>
    </row>
    <row r="3" spans="2:18" ht="20.100000000000001" customHeight="1" x14ac:dyDescent="0.2"/>
    <row r="4" spans="2:18" ht="20.100000000000001" customHeight="1" x14ac:dyDescent="0.2">
      <c r="F4" s="3"/>
      <c r="G4" s="4"/>
    </row>
    <row r="5" spans="2:18" ht="20.100000000000001" customHeight="1" x14ac:dyDescent="0.2">
      <c r="F5" s="3"/>
      <c r="G5" s="4"/>
      <c r="I5" s="127"/>
      <c r="J5" s="127"/>
      <c r="K5" s="127"/>
    </row>
    <row r="6" spans="2:18" ht="20.100000000000001" customHeight="1" x14ac:dyDescent="0.2">
      <c r="B6" s="80"/>
      <c r="E6" s="80"/>
      <c r="F6" s="80"/>
      <c r="G6" s="80"/>
      <c r="I6" s="127"/>
      <c r="J6" s="127"/>
      <c r="K6" s="127"/>
    </row>
    <row r="7" spans="2:18" s="77" customFormat="1" ht="33.75" customHeight="1" x14ac:dyDescent="0.2">
      <c r="B7" s="132" t="s">
        <v>74</v>
      </c>
      <c r="C7" s="132"/>
      <c r="D7" s="132"/>
      <c r="E7" s="132"/>
      <c r="F7" s="132"/>
      <c r="G7" s="132"/>
      <c r="H7" s="5"/>
      <c r="I7" s="112"/>
      <c r="J7" s="112"/>
      <c r="K7" s="128"/>
      <c r="L7" s="6"/>
      <c r="M7" s="6"/>
      <c r="N7" s="7"/>
      <c r="O7" s="7"/>
      <c r="P7" s="7"/>
      <c r="Q7" s="7"/>
      <c r="R7" s="7"/>
    </row>
    <row r="8" spans="2:18" s="74" customFormat="1" ht="33.75" customHeight="1" x14ac:dyDescent="0.2">
      <c r="B8" s="138" t="s">
        <v>69</v>
      </c>
      <c r="C8" s="138"/>
      <c r="D8" s="138"/>
      <c r="E8" s="138"/>
      <c r="F8" s="138"/>
      <c r="G8" s="138"/>
      <c r="H8" s="116"/>
      <c r="I8" s="117"/>
      <c r="J8" s="117"/>
      <c r="K8" s="117"/>
      <c r="L8" s="117"/>
      <c r="M8" s="117"/>
      <c r="N8" s="117"/>
      <c r="O8" s="75"/>
      <c r="P8" s="75"/>
      <c r="Q8" s="75"/>
      <c r="R8" s="75"/>
    </row>
    <row r="9" spans="2:18" s="74" customFormat="1" ht="18.95" customHeight="1" x14ac:dyDescent="0.25">
      <c r="B9" s="137" t="s">
        <v>66</v>
      </c>
      <c r="C9" s="137"/>
      <c r="D9" s="137"/>
      <c r="E9" s="137"/>
      <c r="F9" s="137"/>
      <c r="G9" s="137"/>
      <c r="H9" s="116"/>
      <c r="I9" s="117"/>
      <c r="J9" s="117"/>
      <c r="K9" s="117"/>
      <c r="L9" s="117"/>
      <c r="M9" s="117"/>
      <c r="N9" s="117"/>
      <c r="O9" s="75"/>
      <c r="P9" s="75"/>
      <c r="Q9" s="75"/>
      <c r="R9" s="75"/>
    </row>
    <row r="10" spans="2:18" s="74" customFormat="1" ht="18.95" customHeight="1" x14ac:dyDescent="0.25">
      <c r="B10" s="137" t="s">
        <v>67</v>
      </c>
      <c r="C10" s="137"/>
      <c r="D10" s="137"/>
      <c r="E10" s="137"/>
      <c r="F10" s="137"/>
      <c r="G10" s="137"/>
      <c r="H10" s="116"/>
      <c r="I10" s="117"/>
      <c r="J10" s="117"/>
      <c r="K10" s="117"/>
      <c r="L10" s="117"/>
      <c r="M10" s="117"/>
      <c r="N10" s="117"/>
      <c r="O10" s="75"/>
      <c r="P10" s="75"/>
      <c r="Q10" s="75"/>
      <c r="R10" s="75"/>
    </row>
    <row r="11" spans="2:18" s="77" customFormat="1" ht="32.25" customHeight="1" x14ac:dyDescent="0.2">
      <c r="B11" s="146" t="s">
        <v>75</v>
      </c>
      <c r="C11" s="146"/>
      <c r="D11" s="146"/>
      <c r="E11" s="146"/>
      <c r="F11" s="146"/>
      <c r="G11" s="146"/>
      <c r="H11" s="112" t="s">
        <v>89</v>
      </c>
      <c r="I11" s="112"/>
      <c r="J11" s="123"/>
      <c r="K11" s="123"/>
      <c r="L11" s="123"/>
      <c r="M11" s="123"/>
      <c r="N11" s="112"/>
      <c r="O11" s="7"/>
      <c r="P11" s="7"/>
      <c r="Q11" s="7"/>
      <c r="R11" s="7"/>
    </row>
    <row r="12" spans="2:18" ht="18" customHeight="1" x14ac:dyDescent="0.2">
      <c r="B12" s="124" t="s">
        <v>1</v>
      </c>
      <c r="C12" s="101" t="s">
        <v>0</v>
      </c>
      <c r="D12" s="144" t="s">
        <v>11</v>
      </c>
      <c r="E12" s="145"/>
      <c r="F12" s="101" t="s">
        <v>2</v>
      </c>
      <c r="G12" s="102" t="s">
        <v>3</v>
      </c>
      <c r="H12" s="112" t="s">
        <v>87</v>
      </c>
      <c r="I12" s="8"/>
      <c r="J12" s="8" t="s">
        <v>10</v>
      </c>
      <c r="K12" s="8"/>
      <c r="L12" s="8"/>
      <c r="M12" s="119"/>
      <c r="N12" s="8"/>
      <c r="O12" s="9"/>
      <c r="P12" s="9"/>
      <c r="Q12" s="9"/>
      <c r="R12" s="9"/>
    </row>
    <row r="13" spans="2:18" ht="18" customHeight="1" x14ac:dyDescent="0.2">
      <c r="B13" s="100" t="s">
        <v>23</v>
      </c>
      <c r="C13" s="100"/>
      <c r="D13" s="100"/>
      <c r="E13" s="100"/>
      <c r="F13" s="100"/>
      <c r="G13" s="100"/>
      <c r="H13" s="8" t="s">
        <v>88</v>
      </c>
      <c r="I13" s="8"/>
      <c r="J13" s="8" t="s">
        <v>10</v>
      </c>
      <c r="K13" s="8"/>
      <c r="L13" s="8"/>
      <c r="M13" s="119"/>
      <c r="N13" s="8"/>
      <c r="O13" s="114"/>
      <c r="P13" s="9"/>
      <c r="Q13" s="9"/>
      <c r="R13" s="9"/>
    </row>
    <row r="14" spans="2:18" ht="18" customHeight="1" x14ac:dyDescent="0.2">
      <c r="B14" s="10" t="s">
        <v>18</v>
      </c>
      <c r="C14" s="96"/>
      <c r="D14" s="134" t="s">
        <v>16</v>
      </c>
      <c r="E14" s="135"/>
      <c r="F14" s="11"/>
      <c r="G14" s="12"/>
      <c r="H14" s="95"/>
      <c r="I14" s="8"/>
      <c r="J14" s="129" t="s">
        <v>6</v>
      </c>
      <c r="K14" s="8"/>
      <c r="L14" s="8"/>
      <c r="M14" s="119"/>
      <c r="N14" s="8"/>
      <c r="O14" s="114"/>
      <c r="P14" s="9"/>
      <c r="Q14" s="9"/>
      <c r="R14" s="9"/>
    </row>
    <row r="15" spans="2:18" ht="18" customHeight="1" x14ac:dyDescent="0.2">
      <c r="B15" s="13" t="s">
        <v>84</v>
      </c>
      <c r="C15" s="98"/>
      <c r="D15" s="136" t="s">
        <v>17</v>
      </c>
      <c r="E15" s="136"/>
      <c r="F15" s="17">
        <v>5.5</v>
      </c>
      <c r="G15" s="14">
        <f>50+(5.5*(C15/1000))</f>
        <v>50</v>
      </c>
      <c r="H15" s="95"/>
      <c r="I15" s="8"/>
      <c r="J15" s="129" t="s">
        <v>7</v>
      </c>
      <c r="K15" s="8" t="s">
        <v>10</v>
      </c>
      <c r="L15" s="8"/>
      <c r="M15" s="119"/>
      <c r="N15" s="8"/>
      <c r="O15" s="114"/>
      <c r="P15" s="9"/>
      <c r="Q15" s="9"/>
      <c r="R15" s="9"/>
    </row>
    <row r="16" spans="2:18" ht="18" customHeight="1" x14ac:dyDescent="0.2">
      <c r="B16" s="26" t="s">
        <v>86</v>
      </c>
      <c r="C16" s="96" t="s">
        <v>89</v>
      </c>
      <c r="D16" s="113"/>
      <c r="E16" s="113"/>
      <c r="F16" s="92"/>
      <c r="G16" s="29"/>
      <c r="H16" s="95"/>
      <c r="I16" s="8"/>
      <c r="J16" s="129" t="s">
        <v>8</v>
      </c>
      <c r="K16" s="129" t="s">
        <v>90</v>
      </c>
      <c r="L16" s="8"/>
      <c r="M16" s="119"/>
      <c r="N16" s="8"/>
      <c r="O16" s="114"/>
      <c r="P16" s="9"/>
      <c r="Q16" s="9"/>
      <c r="R16" s="9"/>
    </row>
    <row r="17" spans="1:18" ht="18" customHeight="1" x14ac:dyDescent="0.2">
      <c r="B17" s="86" t="s">
        <v>20</v>
      </c>
      <c r="C17" s="87"/>
      <c r="D17" s="136" t="s">
        <v>22</v>
      </c>
      <c r="E17" s="136"/>
      <c r="F17" s="88">
        <v>0.65</v>
      </c>
      <c r="G17" s="14">
        <f>G15*0.65</f>
        <v>32.5</v>
      </c>
      <c r="H17" s="118"/>
      <c r="I17" s="119"/>
      <c r="J17" s="8" t="s">
        <v>59</v>
      </c>
      <c r="K17" s="129" t="s">
        <v>91</v>
      </c>
      <c r="L17" s="8"/>
      <c r="M17" s="119"/>
      <c r="N17" s="8"/>
      <c r="O17" s="114"/>
      <c r="P17" s="9"/>
      <c r="Q17" s="9"/>
      <c r="R17" s="9"/>
    </row>
    <row r="18" spans="1:18" ht="18" customHeight="1" x14ac:dyDescent="0.2">
      <c r="B18" s="86" t="s">
        <v>21</v>
      </c>
      <c r="C18" s="87"/>
      <c r="D18" s="136" t="s">
        <v>22</v>
      </c>
      <c r="E18" s="136"/>
      <c r="F18" s="88">
        <v>0.3</v>
      </c>
      <c r="G18" s="14">
        <f>G15*0.3</f>
        <v>15</v>
      </c>
      <c r="H18" s="118"/>
      <c r="I18" s="119"/>
      <c r="J18" s="8"/>
      <c r="K18" s="8" t="s">
        <v>92</v>
      </c>
      <c r="L18" s="8"/>
      <c r="M18" s="119"/>
      <c r="N18" s="8"/>
      <c r="O18" s="114"/>
      <c r="P18" s="9"/>
      <c r="Q18" s="9"/>
      <c r="R18" s="9"/>
    </row>
    <row r="19" spans="1:18" ht="18" customHeight="1" x14ac:dyDescent="0.2">
      <c r="B19" s="86" t="s">
        <v>93</v>
      </c>
      <c r="C19" s="87"/>
      <c r="D19" s="136" t="s">
        <v>58</v>
      </c>
      <c r="E19" s="136"/>
      <c r="F19" s="20">
        <v>176.68</v>
      </c>
      <c r="G19" s="14">
        <f>F19</f>
        <v>176.68</v>
      </c>
      <c r="H19" s="118"/>
      <c r="I19" s="119"/>
      <c r="J19" s="119"/>
      <c r="K19" s="119"/>
      <c r="L19" s="119"/>
      <c r="M19" s="119"/>
      <c r="N19" s="8"/>
      <c r="O19" s="114"/>
      <c r="P19" s="9"/>
      <c r="Q19" s="9"/>
      <c r="R19" s="9"/>
    </row>
    <row r="20" spans="1:18" ht="18" customHeight="1" x14ac:dyDescent="0.2">
      <c r="B20" s="103" t="s">
        <v>54</v>
      </c>
      <c r="C20" s="103"/>
      <c r="D20" s="103"/>
      <c r="E20" s="103"/>
      <c r="F20" s="103"/>
      <c r="G20" s="103"/>
      <c r="H20" s="118"/>
      <c r="I20" s="119"/>
      <c r="J20" s="119"/>
      <c r="K20" s="119"/>
      <c r="L20" s="119"/>
      <c r="M20" s="119"/>
      <c r="N20" s="8"/>
      <c r="O20" s="114"/>
      <c r="P20" s="9"/>
      <c r="Q20" s="9"/>
      <c r="R20" s="9"/>
    </row>
    <row r="21" spans="1:18" ht="18" customHeight="1" x14ac:dyDescent="0.2">
      <c r="B21" s="26" t="s">
        <v>24</v>
      </c>
      <c r="C21" s="15"/>
      <c r="D21" s="136" t="s">
        <v>26</v>
      </c>
      <c r="E21" s="136"/>
      <c r="F21" s="17" t="str">
        <f>IF(C16="Select Building Type","",IF(C16="Restaurant/Retail",1.23,IF(C16="Any other building type",0.19)))</f>
        <v/>
      </c>
      <c r="G21" s="14" t="str">
        <f>IF(C14="","",IF(C16="Select Building Type","Select Building Type to Calculate",C14*F21))</f>
        <v/>
      </c>
      <c r="H21" s="118"/>
      <c r="I21" s="119"/>
      <c r="J21" s="119"/>
      <c r="K21" s="119"/>
      <c r="L21" s="119"/>
      <c r="M21" s="119"/>
      <c r="N21" s="8"/>
      <c r="O21" s="114"/>
      <c r="P21" s="9"/>
      <c r="Q21" s="9"/>
      <c r="R21" s="9"/>
    </row>
    <row r="22" spans="1:18" ht="18" customHeight="1" x14ac:dyDescent="0.2">
      <c r="B22" s="26" t="s">
        <v>25</v>
      </c>
      <c r="C22" s="15"/>
      <c r="D22" s="136" t="s">
        <v>26</v>
      </c>
      <c r="E22" s="136"/>
      <c r="F22" s="18" t="str">
        <f>IF(C16="Select Building Type","",IF(C16="Restaurant/Retail",1.29,IF(C16="Any other building type",0.96)))</f>
        <v/>
      </c>
      <c r="G22" s="14" t="str">
        <f>IF(C14="","",IF(C16="Select Building Type","Select Building Type to Calculate",C14*F22))</f>
        <v/>
      </c>
      <c r="H22" s="118"/>
      <c r="I22" s="119"/>
      <c r="J22" s="119"/>
      <c r="K22" s="119"/>
      <c r="L22" s="119"/>
      <c r="M22" s="119"/>
      <c r="N22" s="8"/>
      <c r="O22" s="114"/>
      <c r="P22" s="9"/>
      <c r="Q22" s="9"/>
      <c r="R22" s="9"/>
    </row>
    <row r="23" spans="1:18" ht="27.95" customHeight="1" x14ac:dyDescent="0.2">
      <c r="B23" s="131" t="s">
        <v>94</v>
      </c>
      <c r="C23" s="89"/>
      <c r="D23" s="136" t="s">
        <v>17</v>
      </c>
      <c r="E23" s="136"/>
      <c r="F23" s="20" t="s">
        <v>19</v>
      </c>
      <c r="G23" s="97"/>
      <c r="H23" s="118"/>
      <c r="I23" s="119"/>
      <c r="J23" s="119"/>
      <c r="K23" s="119"/>
      <c r="L23" s="119"/>
      <c r="M23" s="119"/>
      <c r="N23" s="8"/>
      <c r="O23" s="114"/>
      <c r="P23" s="9"/>
      <c r="Q23" s="9"/>
      <c r="R23" s="9"/>
    </row>
    <row r="24" spans="1:18" ht="18" customHeight="1" x14ac:dyDescent="0.2">
      <c r="B24" s="83" t="s">
        <v>55</v>
      </c>
      <c r="C24" s="133" t="s">
        <v>63</v>
      </c>
      <c r="D24" s="21">
        <f>'Assessments Calculator'!D32</f>
        <v>0</v>
      </c>
      <c r="E24" s="22" t="s">
        <v>57</v>
      </c>
      <c r="F24" s="23">
        <v>1696</v>
      </c>
      <c r="G24" s="24">
        <f>F24*D24</f>
        <v>0</v>
      </c>
      <c r="H24" s="118"/>
      <c r="I24" s="119"/>
      <c r="J24" s="119"/>
      <c r="K24" s="119"/>
      <c r="L24" s="119"/>
      <c r="M24" s="119"/>
      <c r="N24" s="8"/>
      <c r="O24" s="114"/>
      <c r="P24" s="9"/>
      <c r="Q24" s="9"/>
      <c r="R24" s="9"/>
    </row>
    <row r="25" spans="1:18" ht="18" customHeight="1" x14ac:dyDescent="0.2">
      <c r="B25" s="84" t="s">
        <v>56</v>
      </c>
      <c r="C25" s="133"/>
      <c r="D25" s="21">
        <f>'Assessments Calculator'!D33</f>
        <v>0</v>
      </c>
      <c r="E25" s="22" t="s">
        <v>57</v>
      </c>
      <c r="F25" s="23">
        <v>5807</v>
      </c>
      <c r="G25" s="85">
        <f>F25*D25</f>
        <v>0</v>
      </c>
      <c r="H25" s="118"/>
      <c r="I25" s="119"/>
      <c r="J25" s="119"/>
      <c r="K25" s="119"/>
      <c r="L25" s="119"/>
      <c r="M25" s="119"/>
      <c r="N25" s="8"/>
      <c r="O25" s="114"/>
      <c r="P25" s="9"/>
      <c r="Q25" s="9"/>
      <c r="R25" s="9"/>
    </row>
    <row r="26" spans="1:18" ht="18" customHeight="1" x14ac:dyDescent="0.2">
      <c r="B26" s="103" t="s">
        <v>9</v>
      </c>
      <c r="C26" s="103"/>
      <c r="D26" s="103"/>
      <c r="E26" s="103"/>
      <c r="F26" s="103"/>
      <c r="G26" s="103"/>
      <c r="H26" s="118"/>
      <c r="I26" s="119"/>
      <c r="J26" s="119"/>
      <c r="K26" s="119"/>
      <c r="L26" s="119"/>
      <c r="M26" s="119"/>
      <c r="N26" s="8"/>
      <c r="O26" s="114"/>
      <c r="P26" s="9"/>
      <c r="Q26" s="9"/>
      <c r="R26" s="9"/>
    </row>
    <row r="27" spans="1:18" ht="18" customHeight="1" x14ac:dyDescent="0.2">
      <c r="B27" s="16" t="str">
        <f>IF(D27="Select Meter Size","Select the Water Meter Size needed for your project and enter the appropriate quantity",D27)</f>
        <v>Select the Water Meter Size needed for your project and enter the appropriate quantity</v>
      </c>
      <c r="C27" s="96"/>
      <c r="D27" s="147" t="s">
        <v>10</v>
      </c>
      <c r="E27" s="148"/>
      <c r="F27" s="17" t="str">
        <f>IF(D27="Select Meter",0,IF(D27="3/4 Inch Water Meter",418.52,IF(D27="1 Inch Water Meter",481.82,IF(D27="1 1/2 Inch Water Meter",2051.86,IF(D27="2 Inch Water Meter",2247.09,IF(D27="4 Inch Compound Water Meter",4632.59,"N/A"))))))</f>
        <v>N/A</v>
      </c>
      <c r="G27" s="14" t="str">
        <f>IF(C27="","",IF(F27="N/A","Fee Cannot Calculate without Size",IF(F27&gt;0,F27*C27)))</f>
        <v/>
      </c>
      <c r="H27" s="95"/>
      <c r="I27" s="119"/>
      <c r="J27" s="119"/>
      <c r="K27" s="120"/>
      <c r="L27" s="119"/>
      <c r="M27" s="119"/>
      <c r="N27" s="8"/>
      <c r="O27" s="114"/>
      <c r="P27" s="9"/>
      <c r="Q27" s="9"/>
      <c r="R27" s="9"/>
    </row>
    <row r="28" spans="1:18" ht="18" customHeight="1" x14ac:dyDescent="0.2">
      <c r="B28" s="16" t="str">
        <f>IF(D28="Select Meter Size","Select the Landscape Meter Size needed for your project and enter the appropriate quantity",D28)</f>
        <v>Select the Landscape Meter Size needed for your project and enter the appropriate quantity</v>
      </c>
      <c r="C28" s="96"/>
      <c r="D28" s="147" t="s">
        <v>10</v>
      </c>
      <c r="E28" s="148"/>
      <c r="F28" s="17" t="str">
        <f>IF(D28="Select Meter",0,IF(D28="3/4 Inch Landscape Meter",418.52,IF(D28="1 1/2 Inch Landscape Meter",1478.71,IF(D28="2 Inch Landscape Meter",1744.89,IF(D28="4 Inch Landscape Meter",3785.11,"N/A")))))</f>
        <v>N/A</v>
      </c>
      <c r="G28" s="14" t="str">
        <f>IF(C28="","",IF(F28="N/A","Fee Cannot Calculate without Size",IF(F28&gt;0,F28*C28)))</f>
        <v/>
      </c>
      <c r="H28" s="95" t="s">
        <v>77</v>
      </c>
      <c r="I28" s="119"/>
      <c r="J28" s="119"/>
      <c r="K28" s="120"/>
      <c r="L28" s="119"/>
      <c r="M28" s="119"/>
      <c r="N28" s="8"/>
      <c r="O28" s="114"/>
      <c r="P28" s="9"/>
      <c r="Q28" s="9"/>
      <c r="R28" s="9"/>
    </row>
    <row r="29" spans="1:18" ht="18" customHeight="1" x14ac:dyDescent="0.2">
      <c r="B29" s="104" t="s">
        <v>14</v>
      </c>
      <c r="C29" s="104"/>
      <c r="D29" s="100"/>
      <c r="E29" s="105"/>
      <c r="F29" s="106"/>
      <c r="G29" s="107"/>
      <c r="H29" s="95" t="s">
        <v>82</v>
      </c>
      <c r="I29" s="119"/>
      <c r="J29" s="120"/>
      <c r="K29" s="120"/>
      <c r="L29" s="119"/>
      <c r="M29" s="119"/>
      <c r="N29" s="8"/>
      <c r="O29" s="114"/>
      <c r="P29" s="9"/>
      <c r="Q29" s="9"/>
      <c r="R29" s="9"/>
    </row>
    <row r="30" spans="1:18" ht="18" customHeight="1" x14ac:dyDescent="0.2">
      <c r="B30" s="26" t="s">
        <v>76</v>
      </c>
      <c r="C30" s="98" t="s">
        <v>77</v>
      </c>
      <c r="D30" s="81"/>
      <c r="E30" s="126"/>
      <c r="F30" s="92"/>
      <c r="G30" s="14" t="str">
        <f>IF(AND(C30="No",C31="Yes"),"$144.00","")</f>
        <v/>
      </c>
      <c r="H30" s="95" t="s">
        <v>83</v>
      </c>
      <c r="I30" s="119"/>
      <c r="J30" s="120"/>
      <c r="K30" s="120"/>
      <c r="L30" s="119"/>
      <c r="M30" s="119"/>
      <c r="N30" s="8"/>
      <c r="O30" s="114"/>
      <c r="P30" s="9"/>
      <c r="Q30" s="9"/>
      <c r="R30" s="9"/>
    </row>
    <row r="31" spans="1:18" ht="18" customHeight="1" x14ac:dyDescent="0.2">
      <c r="B31" s="93" t="s">
        <v>78</v>
      </c>
      <c r="C31" s="99" t="s">
        <v>77</v>
      </c>
      <c r="D31" s="150"/>
      <c r="E31" s="151"/>
      <c r="F31" s="92"/>
      <c r="G31" s="14" t="str">
        <f>IF(AND(C30="No",C31="No"),"$96.00","")</f>
        <v/>
      </c>
      <c r="H31" s="118"/>
      <c r="I31" s="119"/>
      <c r="J31" s="120"/>
      <c r="K31" s="120"/>
      <c r="L31" s="119"/>
      <c r="M31" s="119"/>
      <c r="N31" s="8"/>
      <c r="O31" s="114"/>
      <c r="P31" s="9"/>
      <c r="Q31" s="9"/>
      <c r="R31" s="9"/>
    </row>
    <row r="32" spans="1:18" ht="18" customHeight="1" x14ac:dyDescent="0.2">
      <c r="A32" s="30" t="str">
        <f>IF(C30="Yes","REQUIRED",IF(C30="No","N/A",IF(C30="Select","")))</f>
        <v/>
      </c>
      <c r="B32" s="93" t="s">
        <v>79</v>
      </c>
      <c r="C32" s="130"/>
      <c r="D32" s="152" t="s">
        <v>80</v>
      </c>
      <c r="E32" s="153"/>
      <c r="F32" s="17">
        <v>0.4</v>
      </c>
      <c r="G32" s="14" t="str">
        <f>IF(A32="N/A","N/A",IF(A32="REQUIRED",288+F32*C32,""))</f>
        <v/>
      </c>
      <c r="H32" s="118"/>
      <c r="I32" s="121"/>
      <c r="J32" s="120"/>
      <c r="K32" s="120"/>
      <c r="L32" s="119"/>
      <c r="M32" s="119"/>
      <c r="N32" s="8"/>
      <c r="O32" s="114"/>
      <c r="P32" s="9"/>
      <c r="Q32" s="9"/>
      <c r="R32" s="9"/>
    </row>
    <row r="33" spans="1:18" ht="18" customHeight="1" x14ac:dyDescent="0.2">
      <c r="A33" s="30" t="str">
        <f>IF(C30="Yes","REQUIRED",IF(C30="No","N/A",IF(C30="Select","")))</f>
        <v/>
      </c>
      <c r="B33" s="25" t="s">
        <v>68</v>
      </c>
      <c r="C33" s="130"/>
      <c r="D33" s="154" t="s">
        <v>12</v>
      </c>
      <c r="E33" s="155"/>
      <c r="F33" s="17">
        <v>326.39999999999998</v>
      </c>
      <c r="G33" s="14" t="str">
        <f>IF(A33="N/A","N/A",IF(A33="REQUIRED",C33*F33,""))</f>
        <v/>
      </c>
      <c r="H33" s="118"/>
      <c r="I33" s="121"/>
      <c r="J33" s="120"/>
      <c r="K33" s="120"/>
      <c r="L33" s="119"/>
      <c r="M33" s="119"/>
      <c r="N33" s="114"/>
      <c r="O33" s="114"/>
      <c r="P33" s="9"/>
      <c r="Q33" s="9"/>
      <c r="R33" s="9"/>
    </row>
    <row r="34" spans="1:18" ht="18" customHeight="1" x14ac:dyDescent="0.2">
      <c r="B34" s="25" t="s">
        <v>85</v>
      </c>
      <c r="C34" s="99"/>
      <c r="D34" s="156" t="s">
        <v>13</v>
      </c>
      <c r="E34" s="157"/>
      <c r="F34" s="111" t="s">
        <v>61</v>
      </c>
      <c r="G34" s="14">
        <f>IF(C34=0,0,IF(C34&lt;1.5,48,IF(C34&lt;=10,96,IF(C34&gt;10,192))))</f>
        <v>0</v>
      </c>
      <c r="H34" s="118"/>
      <c r="I34" s="121"/>
      <c r="J34" s="120"/>
      <c r="K34" s="120"/>
      <c r="L34" s="119"/>
      <c r="M34" s="119"/>
      <c r="N34" s="114"/>
      <c r="O34" s="114"/>
      <c r="P34" s="9"/>
      <c r="Q34" s="9"/>
      <c r="R34" s="9"/>
    </row>
    <row r="35" spans="1:18" ht="24.95" customHeight="1" x14ac:dyDescent="0.2">
      <c r="B35" s="100" t="s">
        <v>15</v>
      </c>
      <c r="C35" s="100"/>
      <c r="D35" s="103"/>
      <c r="E35" s="108"/>
      <c r="F35" s="109"/>
      <c r="G35" s="110"/>
      <c r="H35" s="118"/>
      <c r="I35" s="121"/>
      <c r="J35" s="122"/>
      <c r="K35" s="122"/>
      <c r="L35" s="118"/>
      <c r="M35" s="118"/>
      <c r="N35" s="115"/>
      <c r="O35" s="115"/>
    </row>
    <row r="36" spans="1:18" ht="24.95" customHeight="1" x14ac:dyDescent="0.2">
      <c r="B36" s="26" t="s">
        <v>5</v>
      </c>
      <c r="C36" s="139" t="s">
        <v>65</v>
      </c>
      <c r="D36" s="149" t="s">
        <v>81</v>
      </c>
      <c r="E36" s="149"/>
      <c r="F36" s="17">
        <v>72</v>
      </c>
      <c r="G36" s="14" t="str">
        <f>IF(C30="No","$72.00","")</f>
        <v/>
      </c>
      <c r="H36" s="118"/>
      <c r="I36" s="118"/>
      <c r="J36" s="122"/>
      <c r="K36" s="122"/>
      <c r="L36" s="118"/>
      <c r="M36" s="118"/>
      <c r="N36" s="115"/>
      <c r="O36" s="115"/>
    </row>
    <row r="37" spans="1:18" ht="24" customHeight="1" thickBot="1" x14ac:dyDescent="0.25">
      <c r="B37" s="25" t="s">
        <v>64</v>
      </c>
      <c r="C37" s="140"/>
      <c r="D37" s="125" t="str">
        <f>IF(C32&gt;0,C32,"N/A")</f>
        <v>N/A</v>
      </c>
      <c r="E37" s="125" t="s">
        <v>80</v>
      </c>
      <c r="F37" s="18">
        <v>0.69</v>
      </c>
      <c r="G37" s="19" t="str">
        <f>IF(C32&gt;0,C32*0.69,"")</f>
        <v/>
      </c>
      <c r="H37" s="118"/>
      <c r="I37" s="118"/>
      <c r="J37" s="118"/>
      <c r="K37" s="118"/>
      <c r="L37" s="118"/>
      <c r="M37" s="118"/>
    </row>
    <row r="38" spans="1:18" ht="18" customHeight="1" thickBot="1" x14ac:dyDescent="0.25">
      <c r="B38" s="27"/>
      <c r="C38" s="27"/>
      <c r="D38" s="27"/>
      <c r="E38" s="27"/>
      <c r="F38" s="94" t="s">
        <v>4</v>
      </c>
      <c r="G38" s="90">
        <f>SUM(G14:G37)</f>
        <v>274.18</v>
      </c>
      <c r="H38" s="118"/>
      <c r="I38" s="118"/>
      <c r="J38" s="118"/>
      <c r="K38" s="118"/>
      <c r="L38" s="118"/>
      <c r="M38" s="118"/>
    </row>
    <row r="39" spans="1:18" ht="33" customHeight="1" x14ac:dyDescent="0.2">
      <c r="B39" s="141" t="s">
        <v>60</v>
      </c>
      <c r="C39" s="142"/>
      <c r="D39" s="143"/>
      <c r="E39" s="82"/>
      <c r="F39" s="28"/>
      <c r="G39" s="29"/>
    </row>
    <row r="40" spans="1:18" x14ac:dyDescent="0.2">
      <c r="B40" s="30"/>
      <c r="E40" s="30"/>
    </row>
    <row r="44" spans="1:18" x14ac:dyDescent="0.2">
      <c r="E44" s="31"/>
    </row>
    <row r="45" spans="1:18" x14ac:dyDescent="0.2">
      <c r="B45" s="32"/>
    </row>
    <row r="46" spans="1:18" x14ac:dyDescent="0.2">
      <c r="B46" s="32"/>
    </row>
    <row r="47" spans="1:18" x14ac:dyDescent="0.2">
      <c r="B47" s="32"/>
    </row>
    <row r="48" spans="1:18" x14ac:dyDescent="0.2">
      <c r="B48" s="32"/>
    </row>
    <row r="50" spans="2:6" x14ac:dyDescent="0.2">
      <c r="B50" s="34"/>
      <c r="E50" s="33"/>
      <c r="F50" s="33"/>
    </row>
    <row r="52" spans="2:6" x14ac:dyDescent="0.2">
      <c r="E52" s="31"/>
    </row>
    <row r="53" spans="2:6" x14ac:dyDescent="0.2">
      <c r="B53" s="35"/>
    </row>
    <row r="54" spans="2:6" x14ac:dyDescent="0.2">
      <c r="B54" s="35"/>
    </row>
    <row r="55" spans="2:6" x14ac:dyDescent="0.2">
      <c r="B55" s="35"/>
    </row>
    <row r="57" spans="2:6" x14ac:dyDescent="0.2">
      <c r="B57" s="34"/>
      <c r="E57" s="33"/>
    </row>
    <row r="59" spans="2:6" x14ac:dyDescent="0.2">
      <c r="E59" s="31"/>
    </row>
    <row r="60" spans="2:6" x14ac:dyDescent="0.2">
      <c r="B60" s="34"/>
    </row>
    <row r="61" spans="2:6" x14ac:dyDescent="0.2">
      <c r="B61" s="34"/>
    </row>
    <row r="62" spans="2:6" x14ac:dyDescent="0.2">
      <c r="B62" s="34"/>
    </row>
    <row r="64" spans="2:6" x14ac:dyDescent="0.2">
      <c r="B64" s="34"/>
      <c r="E64" s="33"/>
      <c r="F64" s="33"/>
    </row>
  </sheetData>
  <sortState xmlns:xlrd2="http://schemas.microsoft.com/office/spreadsheetml/2017/richdata2" ref="J14:K24">
    <sortCondition ref="J14"/>
  </sortState>
  <dataConsolidate/>
  <mergeCells count="24">
    <mergeCell ref="C36:C37"/>
    <mergeCell ref="B39:D39"/>
    <mergeCell ref="D23:E23"/>
    <mergeCell ref="D12:E12"/>
    <mergeCell ref="B10:G10"/>
    <mergeCell ref="B11:G11"/>
    <mergeCell ref="D27:E27"/>
    <mergeCell ref="D28:E28"/>
    <mergeCell ref="D36:E36"/>
    <mergeCell ref="D31:E31"/>
    <mergeCell ref="D32:E32"/>
    <mergeCell ref="D33:E33"/>
    <mergeCell ref="D34:E34"/>
    <mergeCell ref="B7:G7"/>
    <mergeCell ref="C24:C25"/>
    <mergeCell ref="D14:E14"/>
    <mergeCell ref="D15:E15"/>
    <mergeCell ref="D17:E17"/>
    <mergeCell ref="D18:E18"/>
    <mergeCell ref="D19:E19"/>
    <mergeCell ref="D21:E21"/>
    <mergeCell ref="D22:E22"/>
    <mergeCell ref="B9:G9"/>
    <mergeCell ref="B8:G8"/>
  </mergeCells>
  <phoneticPr fontId="0" type="noConversion"/>
  <conditionalFormatting sqref="A1:G39">
    <cfRule type="expression" dxfId="1" priority="2">
      <formula>$A1="N/A"</formula>
    </cfRule>
  </conditionalFormatting>
  <conditionalFormatting sqref="C32:C33">
    <cfRule type="expression" dxfId="0" priority="1">
      <formula>$C$30="Yes"</formula>
    </cfRule>
  </conditionalFormatting>
  <dataValidations count="10">
    <dataValidation allowBlank="1" showInputMessage="1" showErrorMessage="1" prompt="Calculate this value assuming all materials and labor are purchased at full market value (even if some labor or materials are donated). " sqref="B15:B16 C15" xr:uid="{00000000-0002-0000-0000-000000000000}"/>
    <dataValidation type="whole" allowBlank="1" showInputMessage="1" showErrorMessage="1" error="Enter the total number of water meters needed of the selected size." prompt="Enter quantity " sqref="C27:C28" xr:uid="{00000000-0002-0000-0000-000001000000}">
      <formula1>1</formula1>
      <formula2>1000</formula2>
    </dataValidation>
    <dataValidation allowBlank="1" showInputMessage="1" showErrorMessage="1" prompt="The price for drainage review is incremental, so there is not a set unit price." sqref="F34" xr:uid="{00000000-0002-0000-0000-000002000000}"/>
    <dataValidation type="list" allowBlank="1" showInputMessage="1" showErrorMessage="1" sqref="C30:C31" xr:uid="{00000000-0002-0000-0000-000004000000}">
      <formula1>$H$28:$H$30</formula1>
    </dataValidation>
    <dataValidation allowBlank="1" showInputMessage="1" showErrorMessage="1" prompt="This fee ONLY applies to drainage facilities that will not be owned or maintained by ACHD" sqref="B34:C34" xr:uid="{00000000-0002-0000-0000-000005000000}"/>
    <dataValidation allowBlank="1" showInputMessage="1" showErrorMessage="1" prompt="The City does not calculate ACHD's fees. Please contact ACHD to calculate. " sqref="G23" xr:uid="{00000000-0002-0000-0000-000006000000}"/>
    <dataValidation type="list" allowBlank="1" showInputMessage="1" showErrorMessage="1" sqref="C16" xr:uid="{00000000-0002-0000-0000-000007000000}">
      <formula1>$H$11:$H$13</formula1>
    </dataValidation>
    <dataValidation type="list" allowBlank="1" showInputMessage="1" showErrorMessage="1" sqref="D27:E27" xr:uid="{00000000-0002-0000-0000-000008000000}">
      <formula1>$J$13:$J$17</formula1>
    </dataValidation>
    <dataValidation type="list" allowBlank="1" showInputMessage="1" showErrorMessage="1" sqref="D28:E28" xr:uid="{00000000-0002-0000-0000-000009000000}">
      <formula1>$K$15:$K$18</formula1>
    </dataValidation>
    <dataValidation allowBlank="1" showInputMessage="1" prompt="Go to the &quot;Assessments Calculator&quot; tab at the bottom to calculate these amounts. These values will auto fill." sqref="B24:G25" xr:uid="{00000000-0002-0000-0000-000003000000}"/>
  </dataValidations>
  <printOptions horizontalCentered="1"/>
  <pageMargins left="0.25" right="0.25" top="0.25" bottom="0.25" header="0.3" footer="0.3"/>
  <pageSetup scale="68" orientation="landscape" r:id="rId1"/>
  <headerFooter alignWithMargins="0"/>
  <drawing r:id="rId2"/>
  <webPublishItems count="1">
    <webPublishItem id="1057" divId="INVOICE-SUB effective 8-28-13_1057" sourceType="sheet" destinationFile="C:\Users\amcnutt\Documents\INVOICE-SUB effective 8-28-13.mht" autoRepublish="1"/>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40"/>
  <sheetViews>
    <sheetView showGridLines="0" topLeftCell="A15" workbookViewId="0">
      <selection activeCell="A35" sqref="A35:XFD42"/>
    </sheetView>
  </sheetViews>
  <sheetFormatPr defaultColWidth="17.28515625" defaultRowHeight="15.75" customHeight="1" x14ac:dyDescent="0.2"/>
  <cols>
    <col min="1" max="1" width="44.28515625" style="36" customWidth="1"/>
    <col min="2" max="2" width="10.42578125" style="36" customWidth="1"/>
    <col min="3" max="3" width="11" style="36" customWidth="1"/>
    <col min="4" max="6" width="10.42578125" style="36" customWidth="1"/>
    <col min="7" max="16384" width="17.28515625" style="36"/>
  </cols>
  <sheetData>
    <row r="1" spans="1:6" ht="12.75" customHeight="1" x14ac:dyDescent="0.2"/>
    <row r="2" spans="1:6" ht="12.75" customHeight="1" x14ac:dyDescent="0.2"/>
    <row r="3" spans="1:6" ht="12.75" customHeight="1" x14ac:dyDescent="0.2"/>
    <row r="4" spans="1:6" ht="12.75" customHeight="1" x14ac:dyDescent="0.2"/>
    <row r="5" spans="1:6" ht="12.75" customHeight="1" x14ac:dyDescent="0.2"/>
    <row r="6" spans="1:6" ht="12.75" customHeight="1" x14ac:dyDescent="0.2"/>
    <row r="7" spans="1:6" ht="12.75" customHeight="1" x14ac:dyDescent="0.2">
      <c r="A7" s="37"/>
      <c r="B7" s="37"/>
      <c r="C7" s="37"/>
      <c r="D7" s="37"/>
      <c r="E7" s="37"/>
      <c r="F7" s="37"/>
    </row>
    <row r="8" spans="1:6" ht="60" customHeight="1" x14ac:dyDescent="0.2">
      <c r="A8" s="162" t="s">
        <v>72</v>
      </c>
      <c r="B8" s="163"/>
      <c r="C8" s="163"/>
      <c r="D8" s="163"/>
      <c r="E8" s="163"/>
      <c r="F8" s="163"/>
    </row>
    <row r="9" spans="1:6" ht="35.25" customHeight="1" x14ac:dyDescent="0.2">
      <c r="A9" s="164" t="s">
        <v>73</v>
      </c>
      <c r="B9" s="165"/>
      <c r="C9" s="165"/>
      <c r="D9" s="165"/>
      <c r="E9" s="165"/>
      <c r="F9" s="165"/>
    </row>
    <row r="10" spans="1:6" ht="34.5" customHeight="1" x14ac:dyDescent="0.2">
      <c r="A10" s="68" t="s">
        <v>53</v>
      </c>
      <c r="B10" s="69" t="s">
        <v>71</v>
      </c>
      <c r="C10" s="70" t="s">
        <v>52</v>
      </c>
      <c r="D10" s="71" t="s">
        <v>51</v>
      </c>
      <c r="E10" s="72" t="s">
        <v>50</v>
      </c>
      <c r="F10" s="73" t="s">
        <v>49</v>
      </c>
    </row>
    <row r="11" spans="1:6" ht="15" customHeight="1" x14ac:dyDescent="0.2">
      <c r="A11" s="38" t="s">
        <v>48</v>
      </c>
      <c r="B11" s="59"/>
      <c r="C11" s="39">
        <v>2.5</v>
      </c>
      <c r="D11" s="40">
        <f t="shared" ref="D11:D28" si="0">B11*C11</f>
        <v>0</v>
      </c>
      <c r="E11" s="39">
        <v>4</v>
      </c>
      <c r="F11" s="41">
        <f t="shared" ref="F11:F28" si="1">B11*E11</f>
        <v>0</v>
      </c>
    </row>
    <row r="12" spans="1:6" ht="15" customHeight="1" x14ac:dyDescent="0.2">
      <c r="A12" s="42" t="s">
        <v>47</v>
      </c>
      <c r="B12" s="60"/>
      <c r="C12" s="43">
        <v>1</v>
      </c>
      <c r="D12" s="44">
        <f t="shared" si="0"/>
        <v>0</v>
      </c>
      <c r="E12" s="43">
        <v>1</v>
      </c>
      <c r="F12" s="45">
        <f t="shared" si="1"/>
        <v>0</v>
      </c>
    </row>
    <row r="13" spans="1:6" ht="15" customHeight="1" x14ac:dyDescent="0.2">
      <c r="A13" s="42" t="s">
        <v>46</v>
      </c>
      <c r="B13" s="60"/>
      <c r="C13" s="43">
        <v>5</v>
      </c>
      <c r="D13" s="44">
        <f t="shared" si="0"/>
        <v>0</v>
      </c>
      <c r="E13" s="43">
        <v>2</v>
      </c>
      <c r="F13" s="45">
        <f t="shared" si="1"/>
        <v>0</v>
      </c>
    </row>
    <row r="14" spans="1:6" ht="15" customHeight="1" x14ac:dyDescent="0.2">
      <c r="A14" s="42" t="s">
        <v>45</v>
      </c>
      <c r="B14" s="60"/>
      <c r="C14" s="43">
        <v>2</v>
      </c>
      <c r="D14" s="44">
        <f t="shared" si="0"/>
        <v>0</v>
      </c>
      <c r="E14" s="43">
        <v>2</v>
      </c>
      <c r="F14" s="45">
        <f t="shared" si="1"/>
        <v>0</v>
      </c>
    </row>
    <row r="15" spans="1:6" ht="15" customHeight="1" x14ac:dyDescent="0.2">
      <c r="A15" s="42" t="s">
        <v>44</v>
      </c>
      <c r="B15" s="60"/>
      <c r="C15" s="43">
        <v>3</v>
      </c>
      <c r="D15" s="44">
        <f t="shared" si="0"/>
        <v>0</v>
      </c>
      <c r="E15" s="43">
        <v>4</v>
      </c>
      <c r="F15" s="45">
        <f t="shared" si="1"/>
        <v>0</v>
      </c>
    </row>
    <row r="16" spans="1:6" ht="15" customHeight="1" x14ac:dyDescent="0.2">
      <c r="A16" s="42" t="s">
        <v>43</v>
      </c>
      <c r="B16" s="60"/>
      <c r="C16" s="43">
        <v>1.5</v>
      </c>
      <c r="D16" s="44">
        <f t="shared" si="0"/>
        <v>0</v>
      </c>
      <c r="E16" s="43">
        <v>2</v>
      </c>
      <c r="F16" s="45">
        <f t="shared" si="1"/>
        <v>0</v>
      </c>
    </row>
    <row r="17" spans="1:6" ht="15" customHeight="1" x14ac:dyDescent="0.2">
      <c r="A17" s="42" t="s">
        <v>42</v>
      </c>
      <c r="B17" s="60"/>
      <c r="C17" s="43">
        <v>1.5</v>
      </c>
      <c r="D17" s="44">
        <f t="shared" si="0"/>
        <v>0</v>
      </c>
      <c r="E17" s="43">
        <v>2</v>
      </c>
      <c r="F17" s="45">
        <f t="shared" si="1"/>
        <v>0</v>
      </c>
    </row>
    <row r="18" spans="1:6" ht="15" customHeight="1" x14ac:dyDescent="0.2">
      <c r="A18" s="42" t="s">
        <v>41</v>
      </c>
      <c r="B18" s="60"/>
      <c r="C18" s="43">
        <v>3</v>
      </c>
      <c r="D18" s="44">
        <f t="shared" si="0"/>
        <v>0</v>
      </c>
      <c r="E18" s="43">
        <v>3</v>
      </c>
      <c r="F18" s="45">
        <f t="shared" si="1"/>
        <v>0</v>
      </c>
    </row>
    <row r="19" spans="1:6" ht="15" customHeight="1" x14ac:dyDescent="0.2">
      <c r="A19" s="42" t="s">
        <v>40</v>
      </c>
      <c r="B19" s="60"/>
      <c r="C19" s="43">
        <v>2</v>
      </c>
      <c r="D19" s="44">
        <f t="shared" si="0"/>
        <v>0</v>
      </c>
      <c r="E19" s="43">
        <v>2</v>
      </c>
      <c r="F19" s="45">
        <f t="shared" si="1"/>
        <v>0</v>
      </c>
    </row>
    <row r="20" spans="1:6" ht="15" customHeight="1" x14ac:dyDescent="0.2">
      <c r="A20" s="42" t="s">
        <v>39</v>
      </c>
      <c r="B20" s="60"/>
      <c r="C20" s="43">
        <v>4</v>
      </c>
      <c r="D20" s="44">
        <f t="shared" si="0"/>
        <v>0</v>
      </c>
      <c r="E20" s="43">
        <v>2</v>
      </c>
      <c r="F20" s="45">
        <f t="shared" si="1"/>
        <v>0</v>
      </c>
    </row>
    <row r="21" spans="1:6" ht="15" customHeight="1" x14ac:dyDescent="0.2">
      <c r="A21" s="46" t="s">
        <v>38</v>
      </c>
      <c r="B21" s="60"/>
      <c r="C21" s="43">
        <v>2</v>
      </c>
      <c r="D21" s="44">
        <f t="shared" si="0"/>
        <v>0</v>
      </c>
      <c r="E21" s="43">
        <v>2</v>
      </c>
      <c r="F21" s="45">
        <f t="shared" si="1"/>
        <v>0</v>
      </c>
    </row>
    <row r="22" spans="1:6" ht="15" customHeight="1" x14ac:dyDescent="0.2">
      <c r="A22" s="42" t="s">
        <v>37</v>
      </c>
      <c r="B22" s="60"/>
      <c r="C22" s="43">
        <v>1.5</v>
      </c>
      <c r="D22" s="44">
        <f t="shared" si="0"/>
        <v>0</v>
      </c>
      <c r="E22" s="43">
        <v>2</v>
      </c>
      <c r="F22" s="45">
        <f t="shared" si="1"/>
        <v>0</v>
      </c>
    </row>
    <row r="23" spans="1:6" ht="15" customHeight="1" x14ac:dyDescent="0.2">
      <c r="A23" s="42" t="s">
        <v>36</v>
      </c>
      <c r="B23" s="60"/>
      <c r="C23" s="43">
        <v>4</v>
      </c>
      <c r="D23" s="44">
        <f t="shared" si="0"/>
        <v>0</v>
      </c>
      <c r="E23" s="43">
        <v>3</v>
      </c>
      <c r="F23" s="45">
        <f t="shared" si="1"/>
        <v>0</v>
      </c>
    </row>
    <row r="24" spans="1:6" ht="27.75" customHeight="1" x14ac:dyDescent="0.2">
      <c r="A24" s="47" t="s">
        <v>35</v>
      </c>
      <c r="B24" s="60"/>
      <c r="C24" s="43">
        <v>0.5</v>
      </c>
      <c r="D24" s="44">
        <f t="shared" si="0"/>
        <v>0</v>
      </c>
      <c r="E24" s="43">
        <v>0.5</v>
      </c>
      <c r="F24" s="45">
        <f t="shared" si="1"/>
        <v>0</v>
      </c>
    </row>
    <row r="25" spans="1:6" ht="15" customHeight="1" x14ac:dyDescent="0.2">
      <c r="A25" s="42" t="s">
        <v>34</v>
      </c>
      <c r="B25" s="60"/>
      <c r="C25" s="43">
        <v>2.5</v>
      </c>
      <c r="D25" s="44">
        <f t="shared" si="0"/>
        <v>0</v>
      </c>
      <c r="E25" s="43">
        <v>0</v>
      </c>
      <c r="F25" s="45">
        <f t="shared" si="1"/>
        <v>0</v>
      </c>
    </row>
    <row r="26" spans="1:6" ht="15" customHeight="1" x14ac:dyDescent="0.2">
      <c r="A26" s="42" t="s">
        <v>33</v>
      </c>
      <c r="B26" s="60"/>
      <c r="C26" s="43">
        <v>1</v>
      </c>
      <c r="D26" s="45">
        <f t="shared" si="0"/>
        <v>0</v>
      </c>
      <c r="E26" s="43">
        <v>0</v>
      </c>
      <c r="F26" s="45">
        <f t="shared" si="1"/>
        <v>0</v>
      </c>
    </row>
    <row r="27" spans="1:6" ht="15" customHeight="1" x14ac:dyDescent="0.2">
      <c r="A27" s="42" t="s">
        <v>32</v>
      </c>
      <c r="B27" s="60"/>
      <c r="C27" s="43">
        <v>0</v>
      </c>
      <c r="D27" s="48">
        <f t="shared" si="0"/>
        <v>0</v>
      </c>
      <c r="E27" s="43">
        <v>2</v>
      </c>
      <c r="F27" s="45">
        <f t="shared" si="1"/>
        <v>0</v>
      </c>
    </row>
    <row r="28" spans="1:6" ht="15" customHeight="1" x14ac:dyDescent="0.2">
      <c r="A28" s="42" t="s">
        <v>31</v>
      </c>
      <c r="B28" s="60"/>
      <c r="C28" s="43">
        <v>2</v>
      </c>
      <c r="D28" s="49">
        <f t="shared" si="0"/>
        <v>0</v>
      </c>
      <c r="E28" s="50">
        <v>2</v>
      </c>
      <c r="F28" s="49">
        <f t="shared" si="1"/>
        <v>0</v>
      </c>
    </row>
    <row r="29" spans="1:6" ht="12.75" customHeight="1" x14ac:dyDescent="0.2">
      <c r="A29" s="51"/>
      <c r="B29" s="51"/>
      <c r="C29" s="52"/>
      <c r="D29" s="53"/>
      <c r="F29" s="53"/>
    </row>
    <row r="30" spans="1:6" ht="12.75" customHeight="1" x14ac:dyDescent="0.2">
      <c r="B30" s="54"/>
      <c r="C30" s="61" t="s">
        <v>30</v>
      </c>
      <c r="D30" s="62">
        <f>SUM(D11:D29)</f>
        <v>0</v>
      </c>
      <c r="E30" s="61" t="s">
        <v>29</v>
      </c>
      <c r="F30" s="62">
        <f>SUM(F11:F29)</f>
        <v>0</v>
      </c>
    </row>
    <row r="31" spans="1:6" ht="12.75" customHeight="1" x14ac:dyDescent="0.2">
      <c r="A31" s="55"/>
      <c r="B31" s="54"/>
      <c r="C31" s="56"/>
      <c r="D31" s="56"/>
    </row>
    <row r="32" spans="1:6" ht="12.75" customHeight="1" x14ac:dyDescent="0.2">
      <c r="A32" s="63"/>
      <c r="B32" s="64"/>
      <c r="C32" s="65" t="s">
        <v>28</v>
      </c>
      <c r="D32" s="66">
        <f>ROUNDUP(D30/21,2)</f>
        <v>0</v>
      </c>
    </row>
    <row r="33" spans="1:7" ht="12.75" customHeight="1" x14ac:dyDescent="0.2">
      <c r="A33" s="63"/>
      <c r="B33" s="64"/>
      <c r="C33" s="65" t="s">
        <v>27</v>
      </c>
      <c r="D33" s="66">
        <f>ROUNDUP(F30/21,2)</f>
        <v>0</v>
      </c>
    </row>
    <row r="34" spans="1:7" ht="12.75" customHeight="1" x14ac:dyDescent="0.2"/>
    <row r="35" spans="1:7" ht="12.75" customHeight="1" x14ac:dyDescent="0.2">
      <c r="C35" s="58"/>
      <c r="D35" s="57"/>
    </row>
    <row r="36" spans="1:7" ht="24.95" customHeight="1" x14ac:dyDescent="0.2">
      <c r="A36" s="161" t="s">
        <v>62</v>
      </c>
      <c r="B36" s="161"/>
      <c r="C36" s="161"/>
      <c r="D36" s="161"/>
      <c r="E36" s="91"/>
      <c r="F36" s="91"/>
      <c r="G36" s="91"/>
    </row>
    <row r="38" spans="1:7" ht="50.25" customHeight="1" x14ac:dyDescent="0.2">
      <c r="A38" s="158" t="s">
        <v>70</v>
      </c>
      <c r="B38" s="159"/>
      <c r="C38" s="159"/>
      <c r="D38" s="160"/>
      <c r="E38" s="67"/>
      <c r="F38" s="67"/>
      <c r="G38" s="67"/>
    </row>
    <row r="40" spans="1:7" ht="15.75" customHeight="1" x14ac:dyDescent="0.2">
      <c r="B40" s="67"/>
    </row>
  </sheetData>
  <mergeCells count="4">
    <mergeCell ref="A38:D38"/>
    <mergeCell ref="A36:D36"/>
    <mergeCell ref="A8:F8"/>
    <mergeCell ref="A9:F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Building Fee Calculator</vt:lpstr>
      <vt:lpstr>Assessments Calculator</vt:lpstr>
      <vt:lpstr>_4_Inch_Turbo_Water_Meter</vt:lpstr>
      <vt:lpstr>Meter_Type</vt:lpstr>
      <vt:lpstr>'Assessments Calculator'!Print_Area</vt:lpstr>
      <vt:lpstr>'Building Fee Calculator'!Print_Area</vt:lpstr>
    </vt:vector>
  </TitlesOfParts>
  <Company>Microsoft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Invoice</dc:title>
  <dc:creator>Microsoft</dc:creator>
  <cp:lastModifiedBy>Mindi Smith Ferguison</cp:lastModifiedBy>
  <cp:lastPrinted>2019-08-16T21:17:49Z</cp:lastPrinted>
  <dcterms:created xsi:type="dcterms:W3CDTF">2000-07-27T22:24:14Z</dcterms:created>
  <dcterms:modified xsi:type="dcterms:W3CDTF">2026-05-26T14:23:26Z</dcterms:modified>
</cp:coreProperties>
</file>